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4 صندوق آهنگ سهام کیان\گزارش ماهانه\سال 1405\05\"/>
    </mc:Choice>
  </mc:AlternateContent>
  <xr:revisionPtr revIDLastSave="0" documentId="13_ncr:1_{179F1BCA-F317-4D73-ACF0-AA27F5009E14}" xr6:coauthVersionLast="47" xr6:coauthVersionMax="47" xr10:uidLastSave="{00000000-0000-0000-0000-000000000000}"/>
  <bookViews>
    <workbookView xWindow="-120" yWindow="-120" windowWidth="29040" windowHeight="15720" tabRatio="580" xr2:uid="{00000000-000D-0000-FFFF-FFFF00000000}"/>
  </bookViews>
  <sheets>
    <sheet name="1405.05.31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'!$A$9:$A$15</definedName>
    <definedName name="bb" localSheetId="7">#REF!</definedName>
    <definedName name="bb" localSheetId="2">#REF!</definedName>
    <definedName name="bb">#REF!</definedName>
    <definedName name="_xlnm.Print_Area" localSheetId="0">'1405.05.31'!$A$1:$L$40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'!$A$1:$J$27</definedName>
    <definedName name="_xlnm.Print_Area" localSheetId="7">'درآمد سرمایه گذاری در کالا  '!$A$1:$U$13</definedName>
    <definedName name="_xlnm.Print_Area" localSheetId="11">'درآمد سود سهام '!$A$1:$S$27</definedName>
    <definedName name="_xlnm.Print_Area" localSheetId="15">'درآمد ناشی از تغییر قیمت اوراق '!$A$1:$Q$31</definedName>
    <definedName name="_xlnm.Print_Area" localSheetId="14">'درآمد ناشی از فروش '!$A$1:$Q$35</definedName>
    <definedName name="_xlnm.Print_Area" localSheetId="10">'سایر درآمدها '!$A$1:$E$14</definedName>
    <definedName name="_xlnm.Print_Area" localSheetId="4">'سپرده '!$A$1:$K$22</definedName>
    <definedName name="_xlnm.Print_Area" localSheetId="8">'سرمایه‌گذاری در اوراق بهادار '!$A$1:$Q$12</definedName>
    <definedName name="_xlnm.Print_Area" localSheetId="6">'سرمایه‌گذاری در سهام '!$A$1:$U$50</definedName>
    <definedName name="_xlnm.Print_Area" localSheetId="1">سهام!$A$1:$Z$37</definedName>
    <definedName name="_xlnm.Print_Area" localSheetId="12">'سود اوراق بهادار'!$A$1:$N$10</definedName>
    <definedName name="_xlnm.Print_Area" localSheetId="13">'سودسپرده بانکی '!$A$1:$N$25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1" l="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8" i="11"/>
  <c r="I30" i="10"/>
  <c r="E47" i="11"/>
  <c r="Q29" i="10"/>
  <c r="M30" i="10"/>
  <c r="N30" i="10"/>
  <c r="O30" i="10"/>
  <c r="P30" i="10"/>
  <c r="Q30" i="10"/>
  <c r="G30" i="10"/>
  <c r="E30" i="10"/>
  <c r="Q34" i="9"/>
  <c r="G25" i="10"/>
  <c r="G24" i="10"/>
  <c r="I23" i="10"/>
  <c r="M49" i="11"/>
  <c r="Q26" i="8"/>
  <c r="S26" i="8"/>
  <c r="E30" i="15"/>
  <c r="E26" i="15"/>
  <c r="G25" i="15"/>
  <c r="Q10" i="11"/>
  <c r="Q11" i="11"/>
  <c r="Q12" i="11"/>
  <c r="Q13" i="11"/>
  <c r="O10" i="11"/>
  <c r="O11" i="11"/>
  <c r="O12" i="11"/>
  <c r="O13" i="11"/>
  <c r="I12" i="9"/>
  <c r="W36" i="1"/>
  <c r="K36" i="1"/>
  <c r="O36" i="1"/>
  <c r="C8" i="18"/>
  <c r="O26" i="8"/>
  <c r="C10" i="11"/>
  <c r="O46" i="11"/>
  <c r="Q26" i="11"/>
  <c r="Q27" i="11"/>
  <c r="Q28" i="11"/>
  <c r="Q30" i="11"/>
  <c r="Q34" i="11"/>
  <c r="Q36" i="11"/>
  <c r="Q37" i="11"/>
  <c r="Q38" i="11"/>
  <c r="Q39" i="11"/>
  <c r="Q41" i="11"/>
  <c r="Q42" i="11"/>
  <c r="Q20" i="11"/>
  <c r="Q21" i="11"/>
  <c r="Q23" i="11"/>
  <c r="Q24" i="11"/>
  <c r="O34" i="9"/>
  <c r="I20" i="9"/>
  <c r="M19" i="7"/>
  <c r="K25" i="7"/>
  <c r="I25" i="7"/>
  <c r="E25" i="7"/>
  <c r="C25" i="7"/>
  <c r="M24" i="7"/>
  <c r="G24" i="7"/>
  <c r="G23" i="7"/>
  <c r="K26" i="8"/>
  <c r="I26" i="8"/>
  <c r="S22" i="8"/>
  <c r="M21" i="8"/>
  <c r="M22" i="8"/>
  <c r="S18" i="8"/>
  <c r="M18" i="8"/>
  <c r="S15" i="8"/>
  <c r="M15" i="8"/>
  <c r="S13" i="8"/>
  <c r="M13" i="8"/>
  <c r="S12" i="8"/>
  <c r="M12" i="8"/>
  <c r="S19" i="8"/>
  <c r="M19" i="8"/>
  <c r="S17" i="8"/>
  <c r="M17" i="8"/>
  <c r="S16" i="8"/>
  <c r="M16" i="8"/>
  <c r="S20" i="8"/>
  <c r="M20" i="8"/>
  <c r="S9" i="8"/>
  <c r="S14" i="8"/>
  <c r="M11" i="8"/>
  <c r="M14" i="8"/>
  <c r="G27" i="13"/>
  <c r="I26" i="13" s="1"/>
  <c r="C27" i="13"/>
  <c r="E26" i="13" s="1"/>
  <c r="I21" i="6"/>
  <c r="G21" i="6"/>
  <c r="E21" i="6"/>
  <c r="C21" i="6"/>
  <c r="K20" i="6"/>
  <c r="C8" i="13"/>
  <c r="S10" i="8"/>
  <c r="S11" i="8"/>
  <c r="O20" i="11"/>
  <c r="O23" i="11"/>
  <c r="O24" i="11"/>
  <c r="O27" i="11"/>
  <c r="O28" i="11"/>
  <c r="O29" i="11"/>
  <c r="O30" i="11"/>
  <c r="O32" i="11"/>
  <c r="O34" i="11"/>
  <c r="O37" i="11"/>
  <c r="O38" i="11"/>
  <c r="O43" i="11"/>
  <c r="O44" i="11"/>
  <c r="O48" i="11"/>
  <c r="C13" i="14"/>
  <c r="E13" i="14"/>
  <c r="E12" i="15" s="1"/>
  <c r="E49" i="11" l="1"/>
  <c r="M26" i="8"/>
  <c r="G11" i="11"/>
  <c r="G12" i="11"/>
  <c r="G13" i="11"/>
  <c r="G15" i="11"/>
  <c r="G28" i="11"/>
  <c r="G37" i="11"/>
  <c r="G39" i="11"/>
  <c r="G41" i="11"/>
  <c r="G42" i="11"/>
  <c r="G46" i="11"/>
  <c r="C11" i="11"/>
  <c r="C12" i="11"/>
  <c r="C13" i="11"/>
  <c r="C14" i="11"/>
  <c r="C15" i="11"/>
  <c r="C16" i="11"/>
  <c r="C17" i="11"/>
  <c r="C18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5" i="11"/>
  <c r="U36" i="1" l="1"/>
  <c r="G36" i="1"/>
  <c r="E36" i="1"/>
  <c r="Q28" i="10"/>
  <c r="O41" i="11" s="1"/>
  <c r="I28" i="10"/>
  <c r="Q26" i="10"/>
  <c r="O26" i="11" s="1"/>
  <c r="Q27" i="10"/>
  <c r="O17" i="11" s="1"/>
  <c r="I26" i="10"/>
  <c r="I27" i="10"/>
  <c r="Q24" i="10"/>
  <c r="O45" i="11" s="1"/>
  <c r="Q25" i="10"/>
  <c r="O33" i="11" s="1"/>
  <c r="Q23" i="10"/>
  <c r="O42" i="11" s="1"/>
  <c r="Q22" i="10"/>
  <c r="O36" i="11" s="1"/>
  <c r="I22" i="10"/>
  <c r="M13" i="7"/>
  <c r="W10" i="23"/>
  <c r="Y31" i="1"/>
  <c r="Y32" i="1"/>
  <c r="Y33" i="1"/>
  <c r="Y34" i="1"/>
  <c r="Y35" i="1"/>
  <c r="O7" i="8"/>
  <c r="I7" i="8"/>
  <c r="E8" i="14"/>
  <c r="C8" i="14"/>
  <c r="K19" i="6"/>
  <c r="G19" i="7"/>
  <c r="M23" i="7"/>
  <c r="D21" i="6"/>
  <c r="F21" i="6"/>
  <c r="H21" i="6"/>
  <c r="E25" i="13" l="1"/>
  <c r="E11" i="13"/>
  <c r="I25" i="13"/>
  <c r="E11" i="15"/>
  <c r="I7" i="6"/>
  <c r="C7" i="6"/>
  <c r="G18" i="7"/>
  <c r="Q11" i="9" l="1"/>
  <c r="Q14" i="11" s="1"/>
  <c r="Q12" i="9"/>
  <c r="Q15" i="11" s="1"/>
  <c r="Q13" i="9"/>
  <c r="Q16" i="11" s="1"/>
  <c r="Q14" i="9"/>
  <c r="Q17" i="11" s="1"/>
  <c r="Q15" i="9"/>
  <c r="Q18" i="11" s="1"/>
  <c r="Q16" i="9"/>
  <c r="Q19" i="11" s="1"/>
  <c r="Q17" i="9"/>
  <c r="Q18" i="9"/>
  <c r="Q22" i="11" s="1"/>
  <c r="Q19" i="9"/>
  <c r="Q35" i="11" s="1"/>
  <c r="Q20" i="9"/>
  <c r="Q46" i="11" s="1"/>
  <c r="Q21" i="9"/>
  <c r="Q43" i="11" s="1"/>
  <c r="Q22" i="9"/>
  <c r="Q29" i="11" s="1"/>
  <c r="Q23" i="9"/>
  <c r="Q24" i="9"/>
  <c r="Q31" i="11" s="1"/>
  <c r="Q25" i="9"/>
  <c r="Q32" i="11" s="1"/>
  <c r="Q26" i="9"/>
  <c r="Q33" i="11" s="1"/>
  <c r="Q27" i="9"/>
  <c r="Q28" i="9"/>
  <c r="Q29" i="9"/>
  <c r="Q30" i="9"/>
  <c r="Q44" i="11" s="1"/>
  <c r="Q31" i="9"/>
  <c r="Q40" i="11" s="1"/>
  <c r="Q32" i="9"/>
  <c r="Q48" i="11" s="1"/>
  <c r="Q33" i="9"/>
  <c r="Q47" i="11" s="1"/>
  <c r="C47" i="11"/>
  <c r="S25" i="8"/>
  <c r="M47" i="11" s="1"/>
  <c r="M25" i="8"/>
  <c r="Y14" i="1"/>
  <c r="I31" i="9"/>
  <c r="G40" i="11" s="1"/>
  <c r="I28" i="9"/>
  <c r="E34" i="9"/>
  <c r="G34" i="9"/>
  <c r="I33" i="9"/>
  <c r="G47" i="11" s="1"/>
  <c r="M34" i="9"/>
  <c r="I19" i="9"/>
  <c r="G35" i="11" s="1"/>
  <c r="I32" i="9"/>
  <c r="G48" i="11" s="1"/>
  <c r="I27" i="9"/>
  <c r="M12" i="7"/>
  <c r="S24" i="8"/>
  <c r="M15" i="11" s="1"/>
  <c r="M23" i="8"/>
  <c r="M24" i="8"/>
  <c r="Q25" i="11" l="1"/>
  <c r="G25" i="11"/>
  <c r="G11" i="15"/>
  <c r="M17" i="7"/>
  <c r="G17" i="7"/>
  <c r="I20" i="10"/>
  <c r="M11" i="7"/>
  <c r="M10" i="7"/>
  <c r="M9" i="7"/>
  <c r="M15" i="7"/>
  <c r="M16" i="7"/>
  <c r="M18" i="7"/>
  <c r="M20" i="7"/>
  <c r="M21" i="7"/>
  <c r="M22" i="7"/>
  <c r="M14" i="7"/>
  <c r="S23" i="8"/>
  <c r="I9" i="9"/>
  <c r="G10" i="11" s="1"/>
  <c r="I10" i="11" s="1"/>
  <c r="Q9" i="9"/>
  <c r="G14" i="7"/>
  <c r="M48" i="11"/>
  <c r="S48" i="11" s="1"/>
  <c r="M10" i="11"/>
  <c r="S10" i="11" s="1"/>
  <c r="M11" i="11"/>
  <c r="S11" i="11" s="1"/>
  <c r="M12" i="11"/>
  <c r="S12" i="11" s="1"/>
  <c r="M18" i="11"/>
  <c r="M20" i="11"/>
  <c r="S20" i="11" s="1"/>
  <c r="M23" i="11"/>
  <c r="S23" i="11" s="1"/>
  <c r="M28" i="11"/>
  <c r="S28" i="11" s="1"/>
  <c r="M34" i="11"/>
  <c r="S34" i="11" s="1"/>
  <c r="M36" i="11"/>
  <c r="S36" i="11" s="1"/>
  <c r="M38" i="11"/>
  <c r="S38" i="11" s="1"/>
  <c r="M39" i="11"/>
  <c r="M40" i="11"/>
  <c r="M41" i="11"/>
  <c r="S41" i="11" s="1"/>
  <c r="M42" i="11"/>
  <c r="S42" i="11" s="1"/>
  <c r="M44" i="11"/>
  <c r="M45" i="11"/>
  <c r="M46" i="11"/>
  <c r="S46" i="11" s="1"/>
  <c r="C48" i="11"/>
  <c r="I48" i="11" s="1"/>
  <c r="C43" i="11"/>
  <c r="C44" i="11"/>
  <c r="C46" i="11"/>
  <c r="D35" i="11"/>
  <c r="Q20" i="10"/>
  <c r="Y30" i="1"/>
  <c r="Y27" i="1"/>
  <c r="Y28" i="1"/>
  <c r="Y29" i="1"/>
  <c r="K8" i="18"/>
  <c r="O47" i="11" l="1"/>
  <c r="S47" i="11" s="1"/>
  <c r="O39" i="11"/>
  <c r="S39" i="11" s="1"/>
  <c r="M25" i="7"/>
  <c r="U46" i="11"/>
  <c r="I47" i="11"/>
  <c r="M35" i="11"/>
  <c r="I46" i="11"/>
  <c r="K46" i="11" s="1"/>
  <c r="G21" i="7"/>
  <c r="G16" i="7"/>
  <c r="Y21" i="1"/>
  <c r="Y12" i="1"/>
  <c r="U47" i="11" l="1"/>
  <c r="K47" i="11"/>
  <c r="Y25" i="1"/>
  <c r="D49" i="11"/>
  <c r="F49" i="11"/>
  <c r="H49" i="11"/>
  <c r="J49" i="11"/>
  <c r="L49" i="11"/>
  <c r="N49" i="11"/>
  <c r="P49" i="11"/>
  <c r="R49" i="11"/>
  <c r="I15" i="9"/>
  <c r="G18" i="11" s="1"/>
  <c r="I30" i="9"/>
  <c r="G44" i="11" s="1"/>
  <c r="I22" i="9"/>
  <c r="G29" i="11" s="1"/>
  <c r="E24" i="13"/>
  <c r="I24" i="13"/>
  <c r="G15" i="7"/>
  <c r="G11" i="7"/>
  <c r="G12" i="7"/>
  <c r="G13" i="7"/>
  <c r="G10" i="7"/>
  <c r="G9" i="7"/>
  <c r="G22" i="7"/>
  <c r="G20" i="7"/>
  <c r="M33" i="11"/>
  <c r="S33" i="11" s="1"/>
  <c r="G25" i="7" l="1"/>
  <c r="K48" i="11"/>
  <c r="I44" i="11"/>
  <c r="K44" i="11" s="1"/>
  <c r="E22" i="13"/>
  <c r="I22" i="13"/>
  <c r="U48" i="11"/>
  <c r="G12" i="24"/>
  <c r="Q12" i="24"/>
  <c r="G11" i="23"/>
  <c r="E11" i="23"/>
  <c r="W11" i="23"/>
  <c r="U11" i="23"/>
  <c r="S11" i="23"/>
  <c r="M11" i="23"/>
  <c r="J11" i="23"/>
  <c r="M12" i="24" l="1"/>
  <c r="C12" i="24"/>
  <c r="E23" i="13" l="1"/>
  <c r="J21" i="6"/>
  <c r="K18" i="6"/>
  <c r="K11" i="6"/>
  <c r="Y26" i="1"/>
  <c r="M16" i="11" l="1"/>
  <c r="M31" i="11"/>
  <c r="I20" i="13"/>
  <c r="I23" i="13"/>
  <c r="E21" i="13"/>
  <c r="E20" i="13"/>
  <c r="I21" i="13"/>
  <c r="Q21" i="10" l="1"/>
  <c r="O11" i="24" s="1"/>
  <c r="I21" i="10"/>
  <c r="E11" i="24" s="1"/>
  <c r="G38" i="11"/>
  <c r="S21" i="8"/>
  <c r="K16" i="6"/>
  <c r="K17" i="6"/>
  <c r="O12" i="24" l="1"/>
  <c r="S11" i="24"/>
  <c r="U11" i="24" s="1"/>
  <c r="E12" i="24"/>
  <c r="I11" i="24"/>
  <c r="M25" i="11"/>
  <c r="M43" i="11"/>
  <c r="S43" i="11" s="1"/>
  <c r="M21" i="11"/>
  <c r="U38" i="11"/>
  <c r="F34" i="9"/>
  <c r="N34" i="9"/>
  <c r="I29" i="9"/>
  <c r="G26" i="11" s="1"/>
  <c r="U42" i="11"/>
  <c r="J26" i="8"/>
  <c r="L26" i="8"/>
  <c r="P26" i="8"/>
  <c r="E15" i="13"/>
  <c r="I18" i="13"/>
  <c r="K15" i="6"/>
  <c r="U12" i="24" l="1"/>
  <c r="S12" i="24"/>
  <c r="E10" i="15" s="1"/>
  <c r="I12" i="24"/>
  <c r="K11" i="24"/>
  <c r="K12" i="24" s="1"/>
  <c r="M37" i="11"/>
  <c r="S37" i="11" s="1"/>
  <c r="M26" i="11"/>
  <c r="S26" i="11" s="1"/>
  <c r="I42" i="11"/>
  <c r="K42" i="11" s="1"/>
  <c r="I19" i="13"/>
  <c r="I17" i="13"/>
  <c r="E17" i="13"/>
  <c r="E19" i="13"/>
  <c r="E18" i="13"/>
  <c r="I16" i="13"/>
  <c r="E16" i="13"/>
  <c r="F26" i="8"/>
  <c r="G10" i="15" l="1"/>
  <c r="I10" i="15"/>
  <c r="L36" i="1"/>
  <c r="H30" i="10"/>
  <c r="F30" i="10"/>
  <c r="Q19" i="10"/>
  <c r="O40" i="11" s="1"/>
  <c r="S40" i="11" s="1"/>
  <c r="U40" i="11" s="1"/>
  <c r="I19" i="10"/>
  <c r="I40" i="11" s="1"/>
  <c r="U39" i="11"/>
  <c r="U36" i="11"/>
  <c r="G36" i="11"/>
  <c r="M32" i="11"/>
  <c r="S32" i="11" s="1"/>
  <c r="M19" i="11"/>
  <c r="I15" i="13"/>
  <c r="M13" i="11" l="1"/>
  <c r="S13" i="11" s="1"/>
  <c r="M17" i="11"/>
  <c r="S17" i="11" s="1"/>
  <c r="C19" i="11"/>
  <c r="C49" i="11" s="1"/>
  <c r="U11" i="11"/>
  <c r="V36" i="1"/>
  <c r="K40" i="11" l="1"/>
  <c r="Y24" i="1"/>
  <c r="F36" i="1"/>
  <c r="U33" i="11" l="1"/>
  <c r="I26" i="9"/>
  <c r="G33" i="11" s="1"/>
  <c r="M24" i="11" l="1"/>
  <c r="S24" i="11" s="1"/>
  <c r="I33" i="11"/>
  <c r="K33" i="11" s="1"/>
  <c r="K10" i="6" l="1"/>
  <c r="G8" i="13" l="1"/>
  <c r="Q9" i="10" l="1"/>
  <c r="Q10" i="10"/>
  <c r="O18" i="11" s="1"/>
  <c r="S18" i="11" s="1"/>
  <c r="Q11" i="10"/>
  <c r="O14" i="11" s="1"/>
  <c r="Q12" i="10"/>
  <c r="O15" i="11" s="1"/>
  <c r="S15" i="11" s="1"/>
  <c r="Q13" i="10"/>
  <c r="O16" i="11" s="1"/>
  <c r="S16" i="11" s="1"/>
  <c r="Q14" i="10"/>
  <c r="O25" i="11" s="1"/>
  <c r="S25" i="11" s="1"/>
  <c r="Q15" i="10"/>
  <c r="U26" i="11"/>
  <c r="Q16" i="10"/>
  <c r="O21" i="11" s="1"/>
  <c r="S21" i="11" s="1"/>
  <c r="Q17" i="10"/>
  <c r="O31" i="11" s="1"/>
  <c r="S31" i="11" s="1"/>
  <c r="Q18" i="10"/>
  <c r="O19" i="11" s="1"/>
  <c r="S19" i="11" s="1"/>
  <c r="I9" i="10"/>
  <c r="I10" i="10"/>
  <c r="I11" i="10"/>
  <c r="I12" i="10"/>
  <c r="I13" i="10"/>
  <c r="I14" i="10"/>
  <c r="I15" i="10"/>
  <c r="I16" i="10"/>
  <c r="I17" i="10"/>
  <c r="I18" i="10"/>
  <c r="Q10" i="9"/>
  <c r="U37" i="11"/>
  <c r="U34" i="11"/>
  <c r="U20" i="11"/>
  <c r="I10" i="9"/>
  <c r="I11" i="9"/>
  <c r="G14" i="11" s="1"/>
  <c r="I13" i="9"/>
  <c r="G16" i="11" s="1"/>
  <c r="I14" i="9"/>
  <c r="G17" i="11" s="1"/>
  <c r="I17" i="11" s="1"/>
  <c r="I16" i="9"/>
  <c r="G19" i="11" s="1"/>
  <c r="I17" i="9"/>
  <c r="G21" i="11" s="1"/>
  <c r="I18" i="9"/>
  <c r="G22" i="11" s="1"/>
  <c r="G23" i="11"/>
  <c r="G24" i="11"/>
  <c r="G27" i="11"/>
  <c r="I21" i="9"/>
  <c r="G43" i="11" s="1"/>
  <c r="I43" i="11" s="1"/>
  <c r="K43" i="11" s="1"/>
  <c r="I23" i="9"/>
  <c r="G30" i="11" s="1"/>
  <c r="G34" i="11"/>
  <c r="I24" i="9"/>
  <c r="G31" i="11" s="1"/>
  <c r="G20" i="11"/>
  <c r="I25" i="9"/>
  <c r="G32" i="11" s="1"/>
  <c r="M29" i="11"/>
  <c r="M14" i="11"/>
  <c r="I13" i="13"/>
  <c r="K12" i="6"/>
  <c r="K13" i="6"/>
  <c r="K14" i="6"/>
  <c r="K9" i="6"/>
  <c r="K21" i="6" s="1"/>
  <c r="Y13" i="1"/>
  <c r="Y15" i="1"/>
  <c r="Y16" i="1"/>
  <c r="Y17" i="1"/>
  <c r="Y18" i="1"/>
  <c r="Y19" i="1"/>
  <c r="Y20" i="1"/>
  <c r="Y22" i="1"/>
  <c r="Y23" i="1"/>
  <c r="O22" i="11" l="1"/>
  <c r="S22" i="11" s="1"/>
  <c r="S29" i="11"/>
  <c r="U29" i="11" s="1"/>
  <c r="Q45" i="11"/>
  <c r="Q49" i="11" s="1"/>
  <c r="G45" i="11"/>
  <c r="I45" i="11" s="1"/>
  <c r="K45" i="11" s="1"/>
  <c r="I34" i="9"/>
  <c r="S14" i="11"/>
  <c r="U14" i="11" s="1"/>
  <c r="Y36" i="1"/>
  <c r="U25" i="11"/>
  <c r="O35" i="11"/>
  <c r="O49" i="11" s="1"/>
  <c r="M30" i="11"/>
  <c r="S30" i="11" s="1"/>
  <c r="U30" i="11" s="1"/>
  <c r="G12" i="15"/>
  <c r="U43" i="11"/>
  <c r="U17" i="11"/>
  <c r="U23" i="11"/>
  <c r="I14" i="11"/>
  <c r="K14" i="11" s="1"/>
  <c r="M27" i="11"/>
  <c r="U32" i="11"/>
  <c r="I32" i="11"/>
  <c r="K32" i="11" s="1"/>
  <c r="U24" i="11"/>
  <c r="U13" i="11"/>
  <c r="U31" i="11"/>
  <c r="U21" i="11"/>
  <c r="U15" i="11"/>
  <c r="U19" i="11"/>
  <c r="U28" i="11"/>
  <c r="U16" i="11"/>
  <c r="I21" i="11"/>
  <c r="I34" i="11"/>
  <c r="K34" i="11" s="1"/>
  <c r="I37" i="11"/>
  <c r="K37" i="11" s="1"/>
  <c r="I27" i="11"/>
  <c r="K27" i="11" s="1"/>
  <c r="I39" i="11"/>
  <c r="K39" i="11" s="1"/>
  <c r="K17" i="1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I30" i="11"/>
  <c r="K30" i="11" s="1"/>
  <c r="I19" i="11"/>
  <c r="K19" i="11" s="1"/>
  <c r="I15" i="11"/>
  <c r="I31" i="11"/>
  <c r="K31" i="11" s="1"/>
  <c r="I16" i="11"/>
  <c r="K16" i="11" s="1"/>
  <c r="I11" i="15"/>
  <c r="I10" i="13"/>
  <c r="I11" i="13"/>
  <c r="I14" i="13"/>
  <c r="I12" i="13"/>
  <c r="E14" i="13"/>
  <c r="E13" i="13"/>
  <c r="E12" i="13"/>
  <c r="E10" i="13"/>
  <c r="I20" i="11"/>
  <c r="K20" i="11" s="1"/>
  <c r="S45" i="11" l="1"/>
  <c r="U45" i="11" s="1"/>
  <c r="I27" i="13"/>
  <c r="E27" i="13"/>
  <c r="S35" i="11"/>
  <c r="S27" i="11"/>
  <c r="U18" i="11"/>
  <c r="I22" i="11"/>
  <c r="K22" i="11" s="1"/>
  <c r="I12" i="15"/>
  <c r="U22" i="11"/>
  <c r="G49" i="11"/>
  <c r="U12" i="11"/>
  <c r="K15" i="11"/>
  <c r="U41" i="11"/>
  <c r="K21" i="11"/>
  <c r="I41" i="11"/>
  <c r="K41" i="11" s="1"/>
  <c r="I35" i="11"/>
  <c r="I38" i="11"/>
  <c r="K38" i="11" s="1"/>
  <c r="I36" i="11"/>
  <c r="U10" i="11"/>
  <c r="I12" i="11"/>
  <c r="K12" i="11" s="1"/>
  <c r="I26" i="11"/>
  <c r="K26" i="11" s="1"/>
  <c r="I23" i="11"/>
  <c r="K23" i="11" s="1"/>
  <c r="I25" i="11"/>
  <c r="K25" i="11" s="1"/>
  <c r="L34" i="9"/>
  <c r="D34" i="9"/>
  <c r="U27" i="11" l="1"/>
  <c r="I49" i="11"/>
  <c r="K36" i="11"/>
  <c r="U35" i="11"/>
  <c r="K35" i="11"/>
  <c r="K10" i="11"/>
  <c r="K49" i="11" l="1"/>
  <c r="A4" i="6"/>
  <c r="A3" i="6" l="1"/>
  <c r="A2" i="6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7" i="13" l="1"/>
  <c r="H27" i="13"/>
  <c r="F27" i="13"/>
  <c r="D27" i="13"/>
  <c r="R11" i="18"/>
  <c r="C4" i="18"/>
  <c r="A3" i="18"/>
  <c r="A3" i="13" s="1"/>
  <c r="R13" i="8"/>
  <c r="R26" i="8" s="1"/>
  <c r="N26" i="8"/>
  <c r="A4" i="15"/>
  <c r="A4" i="7" s="1"/>
  <c r="A4" i="22" l="1"/>
  <c r="A4" i="8"/>
  <c r="A4" i="10" s="1"/>
  <c r="A4" i="9" s="1"/>
  <c r="A4" i="11" l="1"/>
  <c r="A4" i="18" s="1"/>
  <c r="A4" i="13" s="1"/>
  <c r="A4" i="14" s="1"/>
  <c r="H34" i="9" l="1"/>
  <c r="S44" i="11" l="1"/>
  <c r="S49" i="11" s="1"/>
  <c r="E9" i="15" s="1"/>
  <c r="U44" i="11" l="1"/>
  <c r="U49" i="11" s="1"/>
  <c r="I9" i="15" l="1"/>
  <c r="I13" i="15" s="1"/>
  <c r="E13" i="15"/>
  <c r="G9" i="15"/>
  <c r="G13" i="15" s="1"/>
  <c r="P19" i="9" l="1"/>
  <c r="J19" i="9"/>
  <c r="J34" i="9"/>
  <c r="P34" i="9"/>
</calcChain>
</file>

<file path=xl/sharedStrings.xml><?xml version="1.0" encoding="utf-8"?>
<sst xmlns="http://schemas.openxmlformats.org/spreadsheetml/2006/main" count="585" uniqueCount="188">
  <si>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</si>
  <si>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</si>
  <si>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</si>
  <si>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</si>
  <si>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</si>
  <si>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</si>
  <si>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</si>
  <si>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</si>
  <si>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</si>
  <si>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</si>
  <si>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</si>
  <si>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</si>
  <si>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</si>
  <si>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</si>
  <si>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</si>
  <si>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</si>
  <si>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</si>
  <si>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</si>
  <si>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</si>
  <si>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</si>
  <si>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</si>
  <si>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</si>
  <si>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</si>
  <si>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</si>
  <si>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</si>
  <si>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</si>
  <si>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</si>
  <si>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</si>
  <si>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</si>
  <si>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</si>
  <si>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</si>
  <si>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</si>
  <si>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</si>
  <si>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</si>
  <si>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</si>
  <si>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</si>
  <si>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</si>
  <si>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</si>
  <si>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</si>
  <si>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</si>
  <si>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</si>
  <si>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</si>
  <si>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</si>
  <si>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</si>
  <si>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</si>
  <si>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</si>
  <si>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</si>
  <si>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</si>
  <si>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</si>
  <si>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</si>
  <si>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</si>
  <si>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</si>
  <si>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</si>
  <si>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</si>
  <si>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</si>
  <si>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</si>
  <si>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</si>
  <si>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</si>
  <si>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</si>
  <si>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</si>
  <si>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</si>
  <si>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</si>
  <si>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</si>
  <si>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</si>
  <si>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</si>
  <si>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</si>
  <si>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</si>
  <si>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</si>
  <si>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</si>
  <si>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</si>
  <si>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</si>
  <si>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</si>
  <si>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</si>
  <si>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</si>
  <si>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</si>
  <si>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</si>
  <si>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</si>
  <si>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</si>
  <si>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</si>
  <si>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</si>
  <si>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</si>
  <si>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</si>
  <si>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</si>
  <si>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</si>
  <si>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</si>
  <si>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</si>
  <si>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</si>
  <si>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</si>
  <si>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</si>
  <si>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</si>
  <si>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</si>
  <si>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</si>
  <si>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</si>
  <si>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</si>
  <si>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</si>
  <si>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</si>
  <si>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</si>
  <si>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</si>
  <si>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</si>
  <si>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</si>
  <si>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</si>
  <si>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</si>
  <si>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</si>
  <si>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سیمان مازندران</t>
  </si>
  <si>
    <t>سیمان ‌مازندران‌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</si>
  <si>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</si>
  <si>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</si>
  <si>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</si>
  <si>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</si>
  <si>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کاشی الوند</t>
  </si>
  <si>
    <t>گروه مالی کیان</t>
  </si>
  <si>
    <t>صنایع پتروشیمی کرمانشاه</t>
  </si>
  <si>
    <t>نیروکلر</t>
  </si>
  <si>
    <t>سیمان‌ ایلام‌</t>
  </si>
  <si>
    <t>سیمان ایلام</t>
  </si>
  <si>
    <t>سپرده کوتاه مدت بانک دی دروس</t>
  </si>
  <si>
    <t>سپرده بلند مدت بانک دی دروس</t>
  </si>
  <si>
    <t>بانک دی دروس-بلندمدت</t>
  </si>
  <si>
    <t>پتروشیمی شیراز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</si>
  <si>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</si>
  <si>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</si>
  <si>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</si>
  <si>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</si>
  <si>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</si>
  <si>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</si>
  <si>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</si>
  <si>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</si>
  <si>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</si>
  <si>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</si>
  <si>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</si>
  <si>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</si>
  <si>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</si>
  <si>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</si>
  <si>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</si>
  <si>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</si>
  <si>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</si>
  <si>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</si>
  <si>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</si>
  <si>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</si>
  <si>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</si>
  <si>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</si>
  <si>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</si>
  <si>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</si>
  <si>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</si>
  <si>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</si>
  <si>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</si>
  <si>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</si>
  <si>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</si>
  <si>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</si>
  <si>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</si>
  <si>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</si>
  <si>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</si>
  <si>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</si>
  <si>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>سرمایه گذاری صندوق بازنشستگی</t>
  </si>
  <si>
    <t>پگاه‌آذربایجان‌غربی‌</t>
  </si>
  <si>
    <t>1404/10/11</t>
  </si>
  <si>
    <t>1404/11/20</t>
  </si>
  <si>
    <t>1404/12/05</t>
  </si>
  <si>
    <t>سپرده کوتاه مدت بانک گردشگری بلوار فردوس</t>
  </si>
  <si>
    <t>1405/02/30</t>
  </si>
  <si>
    <t>معین برای سایر درآمدهای تنزیل سود بانک</t>
  </si>
  <si>
    <t>1405/03/31</t>
  </si>
  <si>
    <t>پتروشیمی‌شیراز</t>
  </si>
  <si>
    <t>ح . توسعه‌معادن‌وفلزات‌</t>
  </si>
  <si>
    <t>ملی‌ صنایع‌ مس‌ ایران‌</t>
  </si>
  <si>
    <t>توسعه‌معادن‌وفلزات‌</t>
  </si>
  <si>
    <t>صنایع‌ کاشی‌ و سرامیک‌ سینا</t>
  </si>
  <si>
    <t>پویا زرکان آق دره</t>
  </si>
  <si>
    <t>1405/03/27</t>
  </si>
  <si>
    <t>1405/04/31</t>
  </si>
  <si>
    <t>سبحان دارو</t>
  </si>
  <si>
    <t>تولیدمواداولیه‌داروپخش‌</t>
  </si>
  <si>
    <t>1405/04/16</t>
  </si>
  <si>
    <t>1405/04/22</t>
  </si>
  <si>
    <t>1405/04/21</t>
  </si>
  <si>
    <t>1405/04/17</t>
  </si>
  <si>
    <t>1405/04/28</t>
  </si>
  <si>
    <t>1405/04/30</t>
  </si>
  <si>
    <t>منتهی به 31 مرداد ماه 1405</t>
  </si>
  <si>
    <t>برای ماه منتهی به 1405/05/31</t>
  </si>
  <si>
    <t>1405/05/31</t>
  </si>
  <si>
    <t xml:space="preserve">از ابتدای سال مالی تا پایان مرداد ماه </t>
  </si>
  <si>
    <t>طی مرداد ماه</t>
  </si>
  <si>
    <t>از ابتدای سال مالی تا پایان مرداد ماه</t>
  </si>
  <si>
    <t>معدنی‌ املاح‌  ایران‌</t>
  </si>
  <si>
    <t>هزینه تنزیل سود سهام</t>
  </si>
  <si>
    <t>درآمد سود سهام با احتساب هزینه تنزیل</t>
  </si>
  <si>
    <t>درآمد سود سهام در صورت سود و زیان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</si>
</sst>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  <numFmt numFmtId="170" formatCode="0.0000"/>
    <numFmt numFmtId="171" formatCode="_-* #,##0.000000_-;_-* #,##0.000000\-;_-* &quot;-&quot;??_-;_-@_-"/>
    <numFmt numFmtId="172" formatCode="_ * #,##0.00_-_ ;_ * #,##0.00\-_ ;_ * &quot;-&quot;??_-_ ;_ @_ "/>
  </numFmts>
  <fonts count="89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  <font>
      <sz val="18"/>
      <color theme="1"/>
      <name val="B Nazanin"/>
      <charset val="178"/>
    </font>
    <font>
      <sz val="11"/>
      <color indexed="8"/>
      <name val="Calibri"/>
      <family val="2"/>
      <scheme val="minor"/>
    </font>
    <font>
      <sz val="36"/>
      <name val="B Nazanin"/>
      <charset val="178"/>
    </font>
    <font>
      <sz val="12"/>
      <name val="B Nazanin"/>
      <charset val="178"/>
    </font>
    <font>
      <b/>
      <sz val="36"/>
      <color theme="1"/>
      <name val="B Nazanin"/>
      <charset val="178"/>
    </font>
    <font>
      <b/>
      <sz val="26"/>
      <color rgb="FFFF0000"/>
      <name val="B Nazanin"/>
      <charset val="178"/>
    </font>
    <font>
      <sz val="11"/>
      <color rgb="FFFF0000"/>
      <name val="Calibri"/>
      <family val="2"/>
    </font>
    <font>
      <sz val="16"/>
      <color rgb="FFFF0000"/>
      <name val="B Nazanin"/>
      <charset val="178"/>
    </font>
    <font>
      <b/>
      <sz val="20"/>
      <color rgb="FF92D050"/>
      <name val="B Nazanin"/>
      <charset val="178"/>
    </font>
    <font>
      <sz val="24"/>
      <color rgb="FFFF0000"/>
      <name val="B Nazanin"/>
      <charset val="178"/>
    </font>
    <font>
      <sz val="26"/>
      <color rgb="FF00000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2" fillId="0" borderId="0"/>
    <xf numFmtId="9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172" fontId="79" fillId="0" borderId="0" applyFont="0" applyFill="0" applyBorder="0" applyAlignment="0" applyProtection="0"/>
  </cellStyleXfs>
  <cellXfs count="502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59" fillId="0" borderId="0" xfId="0" applyFont="1" applyAlignment="1">
      <alignment vertical="center"/>
    </xf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0" fillId="0" borderId="0" xfId="0" applyNumberFormat="1" applyFont="1"/>
    <xf numFmtId="167" fontId="4" fillId="0" borderId="0" xfId="2" applyNumberFormat="1" applyFont="1"/>
    <xf numFmtId="167" fontId="53" fillId="0" borderId="0" xfId="2" applyNumberFormat="1" applyFont="1" applyFill="1" applyAlignment="1">
      <alignment vertical="center"/>
    </xf>
    <xf numFmtId="167" fontId="58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29" fillId="6" borderId="0" xfId="0" applyFont="1" applyFill="1"/>
    <xf numFmtId="165" fontId="29" fillId="6" borderId="0" xfId="0" applyNumberFormat="1" applyFont="1" applyFill="1"/>
    <xf numFmtId="10" fontId="24" fillId="0" borderId="0" xfId="0" applyNumberFormat="1" applyFont="1"/>
    <xf numFmtId="3" fontId="8" fillId="0" borderId="0" xfId="0" applyNumberFormat="1" applyFont="1" applyAlignment="1">
      <alignment horizontal="center"/>
    </xf>
    <xf numFmtId="167" fontId="22" fillId="0" borderId="2" xfId="2" applyNumberFormat="1" applyFont="1" applyFill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0" fontId="63" fillId="0" borderId="0" xfId="5" applyFont="1" applyAlignment="1">
      <alignment horizontal="center" vertical="center"/>
    </xf>
    <xf numFmtId="165" fontId="64" fillId="0" borderId="0" xfId="8" applyNumberFormat="1" applyFont="1" applyFill="1" applyAlignment="1">
      <alignment vertical="center"/>
    </xf>
    <xf numFmtId="0" fontId="64" fillId="0" borderId="0" xfId="5" applyFont="1" applyAlignment="1">
      <alignment vertical="center"/>
    </xf>
    <xf numFmtId="0" fontId="65" fillId="0" borderId="0" xfId="5" applyFont="1" applyAlignment="1">
      <alignment horizontal="right" vertical="center" readingOrder="2"/>
    </xf>
    <xf numFmtId="10" fontId="64" fillId="0" borderId="0" xfId="6" applyNumberFormat="1" applyFont="1" applyFill="1" applyAlignment="1">
      <alignment horizontal="center" vertical="center"/>
    </xf>
    <xf numFmtId="0" fontId="63" fillId="0" borderId="0" xfId="5" applyFont="1" applyAlignment="1">
      <alignment horizontal="center" vertical="center" wrapText="1" readingOrder="2"/>
    </xf>
    <xf numFmtId="0" fontId="63" fillId="0" borderId="0" xfId="5" applyFont="1" applyAlignment="1">
      <alignment vertical="center" wrapText="1" readingOrder="2"/>
    </xf>
    <xf numFmtId="165" fontId="63" fillId="0" borderId="0" xfId="8" applyNumberFormat="1" applyFont="1" applyFill="1" applyBorder="1" applyAlignment="1">
      <alignment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horizontal="center" vertical="center" readingOrder="2"/>
    </xf>
    <xf numFmtId="165" fontId="64" fillId="0" borderId="0" xfId="8" applyNumberFormat="1" applyFont="1" applyFill="1" applyBorder="1" applyAlignment="1">
      <alignment horizontal="center" vertical="center"/>
    </xf>
    <xf numFmtId="165" fontId="64" fillId="0" borderId="0" xfId="8" applyNumberFormat="1" applyFont="1" applyFill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 readingOrder="2"/>
    </xf>
    <xf numFmtId="10" fontId="64" fillId="0" borderId="0" xfId="6" applyNumberFormat="1" applyFont="1" applyFill="1" applyBorder="1" applyAlignment="1">
      <alignment horizontal="center" vertical="center" wrapText="1" readingOrder="2"/>
    </xf>
    <xf numFmtId="165" fontId="64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6" fillId="0" borderId="0" xfId="5" applyNumberFormat="1" applyFont="1" applyAlignment="1">
      <alignment horizontal="center" vertical="center"/>
    </xf>
    <xf numFmtId="165" fontId="66" fillId="0" borderId="0" xfId="6" applyNumberFormat="1" applyFont="1" applyFill="1" applyBorder="1" applyAlignment="1">
      <alignment horizontal="center" vertical="center"/>
    </xf>
    <xf numFmtId="165" fontId="64" fillId="0" borderId="12" xfId="8" applyNumberFormat="1" applyFont="1" applyFill="1" applyBorder="1" applyAlignment="1">
      <alignment vertical="center"/>
    </xf>
    <xf numFmtId="10" fontId="66" fillId="0" borderId="12" xfId="6" applyNumberFormat="1" applyFont="1" applyFill="1" applyBorder="1" applyAlignment="1">
      <alignment horizontal="center" vertical="center"/>
    </xf>
    <xf numFmtId="10" fontId="66" fillId="0" borderId="0" xfId="6" applyNumberFormat="1" applyFont="1" applyFill="1" applyBorder="1" applyAlignment="1">
      <alignment horizontal="center" vertical="center"/>
    </xf>
    <xf numFmtId="165" fontId="64" fillId="0" borderId="0" xfId="6" applyNumberFormat="1" applyFont="1" applyFill="1" applyBorder="1" applyAlignment="1">
      <alignment horizontal="center" vertical="center"/>
    </xf>
    <xf numFmtId="165" fontId="64" fillId="0" borderId="0" xfId="8" applyNumberFormat="1" applyFont="1" applyFill="1" applyBorder="1" applyAlignment="1">
      <alignment vertical="center"/>
    </xf>
    <xf numFmtId="0" fontId="64" fillId="0" borderId="14" xfId="5" applyFont="1" applyBorder="1" applyAlignment="1">
      <alignment vertical="center"/>
    </xf>
    <xf numFmtId="165" fontId="64" fillId="0" borderId="15" xfId="8" applyNumberFormat="1" applyFont="1" applyFill="1" applyBorder="1" applyAlignment="1">
      <alignment horizontal="right" vertical="center" readingOrder="2"/>
    </xf>
    <xf numFmtId="10" fontId="64" fillId="0" borderId="15" xfId="6" applyNumberFormat="1" applyFont="1" applyFill="1" applyBorder="1" applyAlignment="1">
      <alignment horizontal="center" vertical="center" readingOrder="2"/>
    </xf>
    <xf numFmtId="10" fontId="64" fillId="0" borderId="0" xfId="6" applyNumberFormat="1" applyFont="1" applyFill="1" applyBorder="1" applyAlignment="1">
      <alignment horizontal="center" vertical="center" readingOrder="2"/>
    </xf>
    <xf numFmtId="43" fontId="64" fillId="0" borderId="0" xfId="8" applyFont="1" applyFill="1" applyAlignment="1">
      <alignment horizontal="center" vertical="center"/>
    </xf>
    <xf numFmtId="43" fontId="64" fillId="0" borderId="0" xfId="6" applyNumberFormat="1" applyFont="1" applyFill="1" applyAlignment="1">
      <alignment horizontal="center" vertical="center"/>
    </xf>
    <xf numFmtId="165" fontId="64" fillId="0" borderId="0" xfId="5" applyNumberFormat="1" applyFont="1" applyAlignment="1">
      <alignment vertical="center"/>
    </xf>
    <xf numFmtId="0" fontId="67" fillId="0" borderId="0" xfId="5" applyFont="1" applyAlignment="1">
      <alignment horizontal="center" vertical="center"/>
    </xf>
    <xf numFmtId="0" fontId="68" fillId="0" borderId="0" xfId="5" applyFont="1" applyAlignment="1">
      <alignment vertical="center"/>
    </xf>
    <xf numFmtId="0" fontId="69" fillId="0" borderId="0" xfId="5" applyFont="1" applyAlignment="1">
      <alignment horizontal="right" vertical="center" readingOrder="2"/>
    </xf>
    <xf numFmtId="0" fontId="70" fillId="0" borderId="0" xfId="5" applyFont="1" applyAlignment="1">
      <alignment vertical="center"/>
    </xf>
    <xf numFmtId="165" fontId="70" fillId="0" borderId="0" xfId="8" applyNumberFormat="1" applyFont="1" applyFill="1" applyAlignment="1">
      <alignment vertical="center"/>
    </xf>
    <xf numFmtId="169" fontId="70" fillId="0" borderId="0" xfId="8" applyNumberFormat="1" applyFont="1" applyFill="1" applyAlignment="1">
      <alignment vertical="center"/>
    </xf>
    <xf numFmtId="169" fontId="70" fillId="0" borderId="0" xfId="5" applyNumberFormat="1" applyFont="1" applyAlignment="1">
      <alignment vertical="center"/>
    </xf>
    <xf numFmtId="0" fontId="70" fillId="0" borderId="0" xfId="5" applyFont="1" applyAlignment="1">
      <alignment horizontal="right" vertical="center"/>
    </xf>
    <xf numFmtId="0" fontId="70" fillId="0" borderId="1" xfId="5" applyFont="1" applyBorder="1" applyAlignment="1">
      <alignment vertical="center"/>
    </xf>
    <xf numFmtId="0" fontId="71" fillId="0" borderId="0" xfId="5" applyFont="1" applyAlignment="1">
      <alignment vertical="center" wrapText="1" readingOrder="2"/>
    </xf>
    <xf numFmtId="0" fontId="71" fillId="0" borderId="0" xfId="5" applyFont="1" applyAlignment="1">
      <alignment horizontal="center" vertical="center" wrapText="1" readingOrder="2"/>
    </xf>
    <xf numFmtId="0" fontId="70" fillId="0" borderId="0" xfId="5" applyFont="1" applyAlignment="1">
      <alignment horizontal="center" vertical="center"/>
    </xf>
    <xf numFmtId="165" fontId="72" fillId="0" borderId="1" xfId="8" applyNumberFormat="1" applyFont="1" applyFill="1" applyBorder="1" applyAlignment="1">
      <alignment horizontal="center" vertical="center" wrapText="1" readingOrder="2"/>
    </xf>
    <xf numFmtId="169" fontId="72" fillId="0" borderId="1" xfId="8" applyNumberFormat="1" applyFont="1" applyFill="1" applyBorder="1" applyAlignment="1">
      <alignment horizontal="center" vertical="center" wrapText="1" readingOrder="2"/>
    </xf>
    <xf numFmtId="169" fontId="71" fillId="0" borderId="4" xfId="5" applyNumberFormat="1" applyFont="1" applyBorder="1" applyAlignment="1">
      <alignment horizontal="center" vertical="center" wrapText="1" readingOrder="2"/>
    </xf>
    <xf numFmtId="0" fontId="71" fillId="0" borderId="4" xfId="5" applyFont="1" applyBorder="1" applyAlignment="1">
      <alignment horizontal="center" vertical="center" wrapText="1" readingOrder="2"/>
    </xf>
    <xf numFmtId="169" fontId="71" fillId="0" borderId="4" xfId="8" applyNumberFormat="1" applyFont="1" applyFill="1" applyBorder="1" applyAlignment="1">
      <alignment horizontal="center" vertical="center" wrapText="1" readingOrder="2"/>
    </xf>
    <xf numFmtId="10" fontId="66" fillId="0" borderId="0" xfId="5" applyNumberFormat="1" applyFont="1" applyAlignment="1">
      <alignment horizontal="center" vertical="center"/>
    </xf>
    <xf numFmtId="0" fontId="73" fillId="0" borderId="0" xfId="5" applyFont="1" applyAlignment="1">
      <alignment vertical="center"/>
    </xf>
    <xf numFmtId="165" fontId="73" fillId="0" borderId="2" xfId="8" applyNumberFormat="1" applyFont="1" applyFill="1" applyBorder="1" applyAlignment="1">
      <alignment vertical="center"/>
    </xf>
    <xf numFmtId="165" fontId="73" fillId="0" borderId="0" xfId="8" applyNumberFormat="1" applyFont="1" applyFill="1" applyAlignment="1">
      <alignment vertical="center"/>
    </xf>
    <xf numFmtId="37" fontId="74" fillId="0" borderId="0" xfId="5" applyNumberFormat="1" applyFont="1" applyAlignment="1">
      <alignment horizontal="center" vertical="center"/>
    </xf>
    <xf numFmtId="10" fontId="71" fillId="0" borderId="2" xfId="6" applyNumberFormat="1" applyFont="1" applyFill="1" applyBorder="1" applyAlignment="1">
      <alignment horizontal="center" vertical="center" wrapText="1" readingOrder="2"/>
    </xf>
    <xf numFmtId="165" fontId="68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68" fillId="0" borderId="0" xfId="5" applyNumberFormat="1" applyFont="1" applyAlignment="1">
      <alignment vertical="center"/>
    </xf>
    <xf numFmtId="0" fontId="68" fillId="0" borderId="0" xfId="5" applyFont="1" applyAlignment="1">
      <alignment horizontal="right" vertical="center"/>
    </xf>
    <xf numFmtId="165" fontId="75" fillId="0" borderId="0" xfId="8" applyNumberFormat="1" applyFont="1" applyFill="1" applyAlignment="1">
      <alignment vertical="center"/>
    </xf>
    <xf numFmtId="169" fontId="73" fillId="0" borderId="0" xfId="8" applyNumberFormat="1" applyFont="1" applyFill="1" applyAlignment="1">
      <alignment vertical="center"/>
    </xf>
    <xf numFmtId="169" fontId="73" fillId="0" borderId="0" xfId="5" applyNumberFormat="1" applyFont="1" applyAlignment="1">
      <alignment vertical="center"/>
    </xf>
    <xf numFmtId="0" fontId="73" fillId="0" borderId="0" xfId="5" applyFont="1" applyAlignment="1">
      <alignment horizontal="right" vertical="center"/>
    </xf>
    <xf numFmtId="169" fontId="76" fillId="0" borderId="0" xfId="8" applyNumberFormat="1" applyFont="1" applyFill="1" applyAlignment="1">
      <alignment vertical="center"/>
    </xf>
    <xf numFmtId="165" fontId="77" fillId="0" borderId="0" xfId="8" applyNumberFormat="1" applyFont="1" applyFill="1" applyAlignment="1">
      <alignment vertical="center"/>
    </xf>
    <xf numFmtId="169" fontId="64" fillId="0" borderId="0" xfId="8" applyNumberFormat="1" applyFont="1" applyFill="1" applyAlignment="1">
      <alignment vertical="center"/>
    </xf>
    <xf numFmtId="169" fontId="67" fillId="0" borderId="0" xfId="8" applyNumberFormat="1" applyFont="1" applyFill="1" applyAlignment="1">
      <alignment vertical="center"/>
    </xf>
    <xf numFmtId="169" fontId="75" fillId="0" borderId="0" xfId="8" applyNumberFormat="1" applyFont="1" applyFill="1" applyAlignment="1">
      <alignment vertic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12" fillId="0" borderId="10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33" fillId="4" borderId="0" xfId="0" applyNumberFormat="1" applyFont="1" applyFill="1"/>
    <xf numFmtId="170" fontId="24" fillId="0" borderId="0" xfId="0" applyNumberFormat="1" applyFont="1" applyAlignment="1">
      <alignment vertical="center"/>
    </xf>
    <xf numFmtId="170" fontId="25" fillId="0" borderId="0" xfId="0" applyNumberFormat="1" applyFont="1" applyAlignment="1">
      <alignment vertical="center"/>
    </xf>
    <xf numFmtId="170" fontId="55" fillId="0" borderId="0" xfId="2" applyNumberFormat="1" applyFont="1" applyFill="1" applyAlignment="1">
      <alignment vertical="center"/>
    </xf>
    <xf numFmtId="170" fontId="53" fillId="0" borderId="0" xfId="0" applyNumberFormat="1" applyFont="1" applyAlignment="1">
      <alignment vertical="center"/>
    </xf>
    <xf numFmtId="164" fontId="29" fillId="0" borderId="0" xfId="2" applyFont="1" applyFill="1" applyAlignment="1">
      <alignment vertical="center"/>
    </xf>
    <xf numFmtId="1" fontId="24" fillId="0" borderId="0" xfId="0" applyNumberFormat="1" applyFont="1" applyAlignment="1">
      <alignment vertical="center"/>
    </xf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167" fontId="37" fillId="0" borderId="0" xfId="2" applyNumberFormat="1" applyFont="1" applyFill="1" applyAlignment="1">
      <alignment horizontal="right" vertical="top"/>
    </xf>
    <xf numFmtId="171" fontId="29" fillId="0" borderId="0" xfId="2" applyNumberFormat="1" applyFont="1" applyFill="1" applyAlignment="1">
      <alignment vertical="center"/>
    </xf>
    <xf numFmtId="10" fontId="66" fillId="0" borderId="4" xfId="6" applyNumberFormat="1" applyFont="1" applyFill="1" applyBorder="1" applyAlignment="1">
      <alignment horizontal="center" vertical="center"/>
    </xf>
    <xf numFmtId="3" fontId="4" fillId="7" borderId="0" xfId="0" applyNumberFormat="1" applyFont="1" applyFill="1"/>
    <xf numFmtId="167" fontId="4" fillId="7" borderId="0" xfId="2" applyNumberFormat="1" applyFont="1" applyFill="1"/>
    <xf numFmtId="0" fontId="4" fillId="7" borderId="0" xfId="0" applyFont="1" applyFill="1"/>
    <xf numFmtId="165" fontId="80" fillId="0" borderId="0" xfId="0" applyNumberFormat="1" applyFont="1" applyAlignment="1">
      <alignment horizontal="right" vertical="center"/>
    </xf>
    <xf numFmtId="165" fontId="38" fillId="0" borderId="0" xfId="0" applyNumberFormat="1" applyFont="1"/>
    <xf numFmtId="3" fontId="1" fillId="0" borderId="0" xfId="0" applyNumberFormat="1" applyFont="1"/>
    <xf numFmtId="165" fontId="58" fillId="0" borderId="0" xfId="0" applyNumberFormat="1" applyFont="1"/>
    <xf numFmtId="165" fontId="8" fillId="8" borderId="0" xfId="0" applyNumberFormat="1" applyFont="1" applyFill="1"/>
    <xf numFmtId="165" fontId="64" fillId="0" borderId="4" xfId="8" applyNumberFormat="1" applyFont="1" applyFill="1" applyBorder="1" applyAlignment="1">
      <alignment vertical="center"/>
    </xf>
    <xf numFmtId="167" fontId="45" fillId="0" borderId="10" xfId="2" applyNumberFormat="1" applyFont="1" applyFill="1" applyBorder="1" applyAlignment="1">
      <alignment horizontal="right" vertical="top"/>
    </xf>
    <xf numFmtId="167" fontId="45" fillId="0" borderId="0" xfId="2" applyNumberFormat="1" applyFont="1" applyFill="1" applyBorder="1" applyAlignment="1">
      <alignment horizontal="right" vertical="top"/>
    </xf>
    <xf numFmtId="41" fontId="37" fillId="0" borderId="0" xfId="0" applyNumberFormat="1" applyFont="1" applyAlignment="1">
      <alignment horizontal="right" vertical="top"/>
    </xf>
    <xf numFmtId="1" fontId="29" fillId="4" borderId="0" xfId="0" applyNumberFormat="1" applyFont="1" applyFill="1"/>
    <xf numFmtId="1" fontId="30" fillId="4" borderId="0" xfId="0" applyNumberFormat="1" applyFont="1" applyFill="1"/>
    <xf numFmtId="1" fontId="34" fillId="4" borderId="0" xfId="0" applyNumberFormat="1" applyFont="1" applyFill="1" applyAlignment="1">
      <alignment horizontal="right" vertical="center"/>
    </xf>
    <xf numFmtId="1" fontId="34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wrapText="1"/>
    </xf>
    <xf numFmtId="3" fontId="36" fillId="0" borderId="0" xfId="0" applyNumberFormat="1" applyFont="1" applyAlignment="1">
      <alignment vertical="center"/>
    </xf>
    <xf numFmtId="167" fontId="83" fillId="0" borderId="0" xfId="2" applyNumberFormat="1" applyFont="1" applyFill="1" applyAlignment="1">
      <alignment vertical="center"/>
    </xf>
    <xf numFmtId="3" fontId="84" fillId="0" borderId="0" xfId="0" applyNumberFormat="1" applyFont="1"/>
    <xf numFmtId="0" fontId="53" fillId="0" borderId="0" xfId="0" applyFont="1" applyAlignment="1">
      <alignment horizontal="center" vertical="center"/>
    </xf>
    <xf numFmtId="167" fontId="24" fillId="0" borderId="0" xfId="0" applyNumberFormat="1" applyFont="1" applyAlignment="1">
      <alignment horizontal="center" vertical="center"/>
    </xf>
    <xf numFmtId="41" fontId="24" fillId="8" borderId="0" xfId="0" applyNumberFormat="1" applyFont="1" applyFill="1" applyAlignment="1">
      <alignment vertical="center"/>
    </xf>
    <xf numFmtId="3" fontId="85" fillId="0" borderId="0" xfId="0" applyNumberFormat="1" applyFont="1"/>
    <xf numFmtId="167" fontId="86" fillId="0" borderId="8" xfId="2" applyNumberFormat="1" applyFont="1" applyFill="1" applyBorder="1" applyAlignment="1">
      <alignment vertical="center"/>
    </xf>
    <xf numFmtId="165" fontId="87" fillId="0" borderId="0" xfId="0" applyNumberFormat="1" applyFont="1" applyAlignment="1">
      <alignment horizontal="right" vertical="center"/>
    </xf>
    <xf numFmtId="167" fontId="88" fillId="0" borderId="0" xfId="2" applyNumberFormat="1" applyFont="1" applyAlignment="1">
      <alignment horizontal="right" vertical="top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65" fontId="64" fillId="0" borderId="0" xfId="8" applyNumberFormat="1" applyFont="1" applyFill="1" applyBorder="1" applyAlignment="1">
      <alignment horizontal="center" vertical="center" wrapText="1" readingOrder="2"/>
    </xf>
    <xf numFmtId="165" fontId="64" fillId="0" borderId="14" xfId="8" applyNumberFormat="1" applyFont="1" applyFill="1" applyBorder="1" applyAlignment="1">
      <alignment horizontal="center" vertical="center" wrapText="1" readingOrder="2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0" fontId="64" fillId="0" borderId="14" xfId="6" applyNumberFormat="1" applyFont="1" applyFill="1" applyBorder="1" applyAlignment="1">
      <alignment horizontal="center" vertical="center" wrapText="1" readingOrder="2"/>
    </xf>
    <xf numFmtId="10" fontId="64" fillId="0" borderId="1" xfId="6" applyNumberFormat="1" applyFont="1" applyFill="1" applyBorder="1" applyAlignment="1">
      <alignment horizontal="center" vertical="center" wrapText="1" readingOrder="2"/>
    </xf>
    <xf numFmtId="165" fontId="64" fillId="0" borderId="0" xfId="8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/>
    </xf>
    <xf numFmtId="165" fontId="64" fillId="0" borderId="14" xfId="8" applyNumberFormat="1" applyFont="1" applyFill="1" applyBorder="1" applyAlignment="1">
      <alignment horizontal="center" vertical="center" readingOrder="2"/>
    </xf>
    <xf numFmtId="165" fontId="64" fillId="0" borderId="1" xfId="8" applyNumberFormat="1" applyFont="1" applyFill="1" applyBorder="1" applyAlignment="1">
      <alignment horizontal="center" vertical="center" readingOrder="2"/>
    </xf>
    <xf numFmtId="0" fontId="64" fillId="0" borderId="0" xfId="5" applyFont="1" applyAlignment="1">
      <alignment horizontal="center" vertical="center" wrapText="1" readingOrder="2"/>
    </xf>
    <xf numFmtId="0" fontId="64" fillId="0" borderId="1" xfId="5" applyFont="1" applyBorder="1" applyAlignment="1">
      <alignment horizontal="center" vertical="center" wrapText="1" readingOrder="2"/>
    </xf>
    <xf numFmtId="165" fontId="64" fillId="0" borderId="0" xfId="8" applyNumberFormat="1" applyFont="1" applyFill="1" applyBorder="1" applyAlignment="1">
      <alignment horizontal="center" vertical="center" readingOrder="2"/>
    </xf>
    <xf numFmtId="165" fontId="64" fillId="0" borderId="0" xfId="8" applyNumberFormat="1" applyFont="1" applyFill="1" applyAlignment="1">
      <alignment horizontal="center" vertical="center" wrapText="1" readingOrder="2"/>
    </xf>
    <xf numFmtId="165" fontId="63" fillId="0" borderId="1" xfId="8" applyNumberFormat="1" applyFont="1" applyFill="1" applyBorder="1" applyAlignment="1">
      <alignment horizontal="center" vertical="center" wrapText="1" readingOrder="2"/>
    </xf>
    <xf numFmtId="165" fontId="64" fillId="0" borderId="1" xfId="8" applyNumberFormat="1" applyFont="1" applyFill="1" applyBorder="1" applyAlignment="1">
      <alignment horizontal="center" vertical="center"/>
    </xf>
    <xf numFmtId="0" fontId="63" fillId="0" borderId="1" xfId="5" applyFont="1" applyBorder="1" applyAlignment="1">
      <alignment horizontal="center" vertical="center" wrapText="1" readingOrder="2"/>
    </xf>
    <xf numFmtId="0" fontId="63" fillId="0" borderId="0" xfId="5" applyFont="1" applyAlignment="1">
      <alignment horizontal="center" vertical="center"/>
    </xf>
    <xf numFmtId="0" fontId="65" fillId="0" borderId="0" xfId="5" applyFont="1" applyAlignment="1">
      <alignment horizontal="right" vertical="center" readingOrder="2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169" fontId="71" fillId="0" borderId="14" xfId="8" applyNumberFormat="1" applyFont="1" applyFill="1" applyBorder="1" applyAlignment="1">
      <alignment horizontal="center" vertical="center" wrapText="1" readingOrder="2"/>
    </xf>
    <xf numFmtId="169" fontId="71" fillId="0" borderId="0" xfId="8" applyNumberFormat="1" applyFont="1" applyFill="1" applyBorder="1" applyAlignment="1">
      <alignment horizontal="center" vertical="center" wrapText="1" readingOrder="2"/>
    </xf>
    <xf numFmtId="169" fontId="70" fillId="0" borderId="14" xfId="8" applyNumberFormat="1" applyFont="1" applyFill="1" applyBorder="1" applyAlignment="1">
      <alignment horizontal="center" vertical="center" wrapText="1"/>
    </xf>
    <xf numFmtId="169" fontId="70" fillId="0" borderId="0" xfId="8" applyNumberFormat="1" applyFont="1" applyFill="1" applyBorder="1" applyAlignment="1">
      <alignment horizontal="center" vertical="center" wrapText="1"/>
    </xf>
    <xf numFmtId="169" fontId="70" fillId="0" borderId="0" xfId="8" applyNumberFormat="1" applyFont="1" applyFill="1" applyAlignment="1">
      <alignment horizontal="center" vertical="center" wrapText="1"/>
    </xf>
    <xf numFmtId="0" fontId="71" fillId="0" borderId="14" xfId="5" applyFont="1" applyBorder="1" applyAlignment="1">
      <alignment horizontal="center" vertical="center" wrapText="1" readingOrder="2"/>
    </xf>
    <xf numFmtId="0" fontId="71" fillId="0" borderId="1" xfId="5" applyFont="1" applyBorder="1" applyAlignment="1">
      <alignment horizontal="center" vertical="center" wrapText="1" readingOrder="2"/>
    </xf>
    <xf numFmtId="165" fontId="70" fillId="0" borderId="14" xfId="8" applyNumberFormat="1" applyFont="1" applyFill="1" applyBorder="1" applyAlignment="1">
      <alignment horizontal="center" vertical="center" wrapText="1"/>
    </xf>
    <xf numFmtId="165" fontId="70" fillId="0" borderId="0" xfId="8" applyNumberFormat="1" applyFont="1" applyFill="1" applyBorder="1" applyAlignment="1">
      <alignment horizontal="center" vertical="center" wrapText="1"/>
    </xf>
    <xf numFmtId="165" fontId="70" fillId="0" borderId="0" xfId="8" applyNumberFormat="1" applyFont="1" applyFill="1" applyAlignment="1">
      <alignment horizontal="center" vertical="center" wrapText="1"/>
    </xf>
    <xf numFmtId="0" fontId="70" fillId="0" borderId="0" xfId="5" applyFont="1" applyAlignment="1">
      <alignment horizontal="center" vertical="center" wrapText="1"/>
    </xf>
    <xf numFmtId="0" fontId="70" fillId="0" borderId="1" xfId="5" applyFont="1" applyBorder="1" applyAlignment="1">
      <alignment horizontal="center" vertical="center" wrapText="1"/>
    </xf>
    <xf numFmtId="165" fontId="71" fillId="0" borderId="14" xfId="8" applyNumberFormat="1" applyFont="1" applyFill="1" applyBorder="1" applyAlignment="1">
      <alignment horizontal="center" vertical="center" wrapText="1" readingOrder="2"/>
    </xf>
    <xf numFmtId="165" fontId="71" fillId="0" borderId="0" xfId="8" applyNumberFormat="1" applyFont="1" applyFill="1" applyBorder="1" applyAlignment="1">
      <alignment horizontal="center" vertical="center" wrapText="1" readingOrder="2"/>
    </xf>
    <xf numFmtId="0" fontId="70" fillId="0" borderId="14" xfId="5" applyFont="1" applyBorder="1" applyAlignment="1">
      <alignment horizontal="center" vertical="center" wrapText="1"/>
    </xf>
    <xf numFmtId="169" fontId="70" fillId="0" borderId="14" xfId="5" applyNumberFormat="1" applyFont="1" applyBorder="1" applyAlignment="1">
      <alignment horizontal="center" vertical="center" wrapText="1"/>
    </xf>
    <xf numFmtId="169" fontId="70" fillId="0" borderId="0" xfId="5" applyNumberFormat="1" applyFont="1" applyAlignment="1">
      <alignment horizontal="center" vertical="center" wrapText="1"/>
    </xf>
    <xf numFmtId="0" fontId="67" fillId="0" borderId="0" xfId="5" applyFont="1" applyAlignment="1">
      <alignment horizontal="center" vertical="center"/>
    </xf>
    <xf numFmtId="0" fontId="69" fillId="0" borderId="0" xfId="5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/>
    <xf numFmtId="3" fontId="37" fillId="0" borderId="0" xfId="0" applyNumberFormat="1" applyFont="1" applyFill="1" applyAlignment="1">
      <alignment horizontal="right" vertical="top"/>
    </xf>
    <xf numFmtId="41" fontId="8" fillId="0" borderId="0" xfId="0" applyNumberFormat="1" applyFont="1" applyFill="1"/>
    <xf numFmtId="0" fontId="46" fillId="0" borderId="0" xfId="0" applyFont="1" applyFill="1" applyAlignment="1">
      <alignment horizontal="left"/>
    </xf>
    <xf numFmtId="165" fontId="8" fillId="0" borderId="0" xfId="0" applyNumberFormat="1" applyFont="1" applyFill="1" applyAlignment="1">
      <alignment horizontal="right" vertical="center"/>
    </xf>
    <xf numFmtId="0" fontId="42" fillId="0" borderId="0" xfId="0" applyFont="1" applyFill="1"/>
    <xf numFmtId="0" fontId="45" fillId="0" borderId="10" xfId="0" applyFont="1" applyFill="1" applyBorder="1" applyAlignment="1">
      <alignment vertical="top"/>
    </xf>
    <xf numFmtId="41" fontId="24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10" fontId="24" fillId="0" borderId="0" xfId="0" applyNumberFormat="1" applyFont="1" applyFill="1"/>
    <xf numFmtId="0" fontId="45" fillId="0" borderId="0" xfId="0" applyFont="1" applyFill="1" applyAlignment="1">
      <alignment vertical="top"/>
    </xf>
    <xf numFmtId="0" fontId="24" fillId="0" borderId="0" xfId="0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0" fontId="42" fillId="0" borderId="7" xfId="0" applyFont="1" applyFill="1" applyBorder="1"/>
    <xf numFmtId="166" fontId="24" fillId="0" borderId="2" xfId="0" applyNumberFormat="1" applyFont="1" applyFill="1" applyBorder="1" applyAlignment="1">
      <alignment vertical="center"/>
    </xf>
    <xf numFmtId="41" fontId="24" fillId="0" borderId="2" xfId="0" applyNumberFormat="1" applyFont="1" applyFill="1" applyBorder="1" applyAlignment="1">
      <alignment horizontal="center" vertical="center"/>
    </xf>
    <xf numFmtId="41" fontId="24" fillId="0" borderId="12" xfId="0" applyNumberFormat="1" applyFont="1" applyFill="1" applyBorder="1" applyAlignment="1">
      <alignment horizontal="center" vertical="center"/>
    </xf>
    <xf numFmtId="37" fontId="66" fillId="0" borderId="0" xfId="5" applyNumberFormat="1" applyFont="1" applyFill="1" applyAlignment="1">
      <alignment horizontal="center" vertical="center"/>
    </xf>
    <xf numFmtId="3" fontId="7" fillId="0" borderId="2" xfId="0" applyNumberFormat="1" applyFont="1" applyFill="1" applyBorder="1"/>
    <xf numFmtId="10" fontId="7" fillId="0" borderId="2" xfId="2" applyNumberFormat="1" applyFont="1" applyFill="1" applyBorder="1"/>
    <xf numFmtId="165" fontId="34" fillId="0" borderId="0" xfId="0" applyNumberFormat="1" applyFont="1" applyBorder="1" applyAlignment="1">
      <alignment horizontal="right" vertical="center"/>
    </xf>
    <xf numFmtId="165" fontId="22" fillId="0" borderId="0" xfId="0" applyNumberFormat="1" applyFont="1" applyBorder="1"/>
    <xf numFmtId="0" fontId="30" fillId="0" borderId="0" xfId="0" applyFont="1" applyFill="1"/>
    <xf numFmtId="165" fontId="61" fillId="0" borderId="0" xfId="0" applyNumberFormat="1" applyFont="1" applyFill="1" applyAlignment="1">
      <alignment horizontal="right" vertical="center"/>
    </xf>
    <xf numFmtId="0" fontId="61" fillId="0" borderId="0" xfId="0" applyFont="1" applyFill="1"/>
    <xf numFmtId="10" fontId="61" fillId="0" borderId="0" xfId="0" applyNumberFormat="1" applyFont="1" applyFill="1" applyAlignment="1">
      <alignment horizontal="center"/>
    </xf>
    <xf numFmtId="165" fontId="61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65" fontId="34" fillId="0" borderId="0" xfId="0" applyNumberFormat="1" applyFont="1" applyFill="1" applyAlignment="1">
      <alignment horizontal="right" vertical="center"/>
    </xf>
    <xf numFmtId="165" fontId="22" fillId="0" borderId="2" xfId="0" applyNumberFormat="1" applyFont="1" applyFill="1" applyBorder="1"/>
    <xf numFmtId="0" fontId="64" fillId="0" borderId="0" xfId="5" applyFont="1" applyFill="1" applyAlignment="1">
      <alignment vertical="center"/>
    </xf>
    <xf numFmtId="10" fontId="66" fillId="0" borderId="0" xfId="5" applyNumberFormat="1" applyFont="1" applyFill="1" applyAlignment="1">
      <alignment horizontal="center" vertical="center"/>
    </xf>
    <xf numFmtId="3" fontId="45" fillId="0" borderId="0" xfId="0" applyNumberFormat="1" applyFont="1" applyFill="1" applyAlignment="1">
      <alignment horizontal="right" vertical="top"/>
    </xf>
    <xf numFmtId="0" fontId="11" fillId="0" borderId="0" xfId="0" applyFont="1" applyFill="1" applyAlignment="1">
      <alignment vertical="center"/>
    </xf>
    <xf numFmtId="3" fontId="45" fillId="0" borderId="10" xfId="0" applyNumberFormat="1" applyFont="1" applyFill="1" applyBorder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165" fontId="13" fillId="0" borderId="2" xfId="0" applyNumberFormat="1" applyFont="1" applyFill="1" applyBorder="1" applyAlignment="1">
      <alignment vertical="center"/>
    </xf>
    <xf numFmtId="0" fontId="4" fillId="0" borderId="0" xfId="0" applyFont="1" applyFill="1"/>
    <xf numFmtId="167" fontId="81" fillId="0" borderId="0" xfId="2" applyNumberFormat="1" applyFont="1" applyFill="1" applyAlignment="1">
      <alignment horizontal="right" vertical="top"/>
    </xf>
    <xf numFmtId="167" fontId="45" fillId="0" borderId="0" xfId="2" applyNumberFormat="1" applyFont="1" applyFill="1" applyAlignment="1">
      <alignment horizontal="right" vertical="top"/>
    </xf>
    <xf numFmtId="167" fontId="13" fillId="0" borderId="2" xfId="2" applyNumberFormat="1" applyFont="1" applyFill="1" applyBorder="1"/>
    <xf numFmtId="0" fontId="11" fillId="0" borderId="0" xfId="0" applyFont="1" applyFill="1"/>
    <xf numFmtId="165" fontId="13" fillId="0" borderId="2" xfId="0" applyNumberFormat="1" applyFont="1" applyFill="1" applyBorder="1" applyAlignment="1">
      <alignment horizontal="right"/>
    </xf>
    <xf numFmtId="165" fontId="8" fillId="0" borderId="0" xfId="0" applyNumberFormat="1" applyFont="1" applyFill="1"/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165" fontId="8" fillId="0" borderId="2" xfId="0" applyNumberFormat="1" applyFont="1" applyFill="1" applyBorder="1"/>
    <xf numFmtId="41" fontId="78" fillId="0" borderId="0" xfId="0" applyNumberFormat="1" applyFont="1" applyFill="1"/>
    <xf numFmtId="165" fontId="3" fillId="0" borderId="2" xfId="2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166" fontId="8" fillId="0" borderId="2" xfId="0" applyNumberFormat="1" applyFont="1" applyFill="1" applyBorder="1" applyAlignment="1">
      <alignment vertical="center"/>
    </xf>
    <xf numFmtId="166" fontId="8" fillId="0" borderId="0" xfId="0" applyNumberFormat="1" applyFont="1" applyFill="1" applyAlignment="1">
      <alignment vertical="center"/>
    </xf>
  </cellXfs>
  <cellStyles count="12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Comma 5" xfId="11" xr:uid="{C47CF287-D6A2-4F7C-ACB7-AAF2390F560B}"/>
    <cellStyle name="Normal" xfId="0" builtinId="0"/>
    <cellStyle name="Normal 2" xfId="3" xr:uid="{00000000-0005-0000-0000-000002000000}"/>
    <cellStyle name="Normal 3" xfId="5" xr:uid="{FC0AF339-4FAB-4F90-AB00-73CD5DBEDC12}"/>
    <cellStyle name="Normal 4" xfId="9" xr:uid="{36EA2F21-813A-4232-AB61-7E7E194E0B88}"/>
    <cellStyle name="Percent" xfId="1" builtinId="5"/>
    <cellStyle name="Percent 2" xfId="6" xr:uid="{1D497432-FD20-47F9-8F1A-C2A55F66FF27}"/>
    <cellStyle name="Percent 3" xfId="10" xr:uid="{B8575FCE-13C0-48CF-8342-6FBC004AE17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243840</xdr:colOff>
      <xdr:row>56</xdr:row>
      <xdr:rowOff>24384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5D60A9-81E8-6729-1BDA-A4E35DD69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127360" y="0"/>
          <a:ext cx="7559040" cy="1069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16" zoomScale="85" zoomScaleNormal="100" zoomScaleSheetLayoutView="85" workbookViewId="0">
      <selection activeCell="C37" sqref="C37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370" t="s">
        <v>63</v>
      </c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</row>
    <row r="24" spans="1:13" ht="15" customHeight="1" x14ac:dyDescent="0.25">
      <c r="A24" s="370"/>
      <c r="B24" s="370"/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</row>
    <row r="25" spans="1:13" ht="15" customHeight="1" x14ac:dyDescent="0.25">
      <c r="A25" s="370"/>
      <c r="B25" s="370"/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</row>
    <row r="28" spans="1:13" ht="15" customHeight="1" x14ac:dyDescent="0.25">
      <c r="A28" s="371" t="s">
        <v>178</v>
      </c>
      <c r="B28" s="371"/>
      <c r="C28" s="371"/>
      <c r="D28" s="371"/>
      <c r="E28" s="371"/>
      <c r="F28" s="371"/>
      <c r="G28" s="371"/>
      <c r="H28" s="371"/>
      <c r="I28" s="371"/>
      <c r="J28" s="371"/>
      <c r="K28" s="371"/>
      <c r="L28" s="371"/>
      <c r="M28" s="201"/>
    </row>
    <row r="29" spans="1:13" ht="15" customHeight="1" x14ac:dyDescent="0.25">
      <c r="A29" s="371"/>
      <c r="B29" s="371"/>
      <c r="C29" s="371"/>
      <c r="D29" s="371"/>
      <c r="E29" s="371"/>
      <c r="F29" s="371"/>
      <c r="G29" s="371"/>
      <c r="H29" s="371"/>
      <c r="I29" s="371"/>
      <c r="J29" s="371"/>
      <c r="K29" s="371"/>
      <c r="L29" s="371"/>
      <c r="M29" s="201"/>
    </row>
    <row r="30" spans="1:13" ht="15" customHeight="1" x14ac:dyDescent="0.25">
      <c r="A30" s="371"/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201"/>
    </row>
    <row r="32" spans="1:13" x14ac:dyDescent="0.25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3"/>
  <sheetViews>
    <sheetView rightToLeft="1" view="pageBreakPreview" topLeftCell="A6" zoomScale="85" zoomScaleNormal="100" zoomScaleSheetLayoutView="85" workbookViewId="0">
      <selection activeCell="G29" sqref="G29"/>
    </sheetView>
  </sheetViews>
  <sheetFormatPr defaultColWidth="9.140625" defaultRowHeight="22.5" x14ac:dyDescent="0.55000000000000004"/>
  <cols>
    <col min="1" max="1" width="46.140625" style="100" bestFit="1" customWidth="1"/>
    <col min="2" max="2" width="1" style="100" customWidth="1"/>
    <col min="3" max="3" width="32.5703125" style="100" bestFit="1" customWidth="1"/>
    <col min="4" max="4" width="1" style="100" customWidth="1"/>
    <col min="5" max="5" width="15.42578125" style="102" bestFit="1" customWidth="1"/>
    <col min="6" max="6" width="1" style="100" customWidth="1"/>
    <col min="7" max="7" width="32.5703125" style="100" bestFit="1" customWidth="1"/>
    <col min="8" max="8" width="1" style="100" customWidth="1"/>
    <col min="9" max="9" width="13.5703125" style="102" bestFit="1" customWidth="1"/>
    <col min="10" max="10" width="1" style="100" customWidth="1"/>
    <col min="11" max="11" width="9.140625" style="100" customWidth="1"/>
    <col min="12" max="12" width="12.28515625" style="100" bestFit="1" customWidth="1"/>
    <col min="13" max="13" width="9.140625" style="100"/>
    <col min="14" max="14" width="16" style="100" customWidth="1"/>
    <col min="15" max="16384" width="9.140625" style="100"/>
  </cols>
  <sheetData>
    <row r="2" spans="1:15" ht="24" x14ac:dyDescent="0.55000000000000004">
      <c r="A2" s="435" t="s">
        <v>50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</row>
    <row r="3" spans="1:15" ht="24" x14ac:dyDescent="0.55000000000000004">
      <c r="A3" s="435" t="str">
        <f>'سرمایه‌گذاری در اوراق بهادار '!A3:Q3</f>
        <v>صورت وضعیت درآمدها</v>
      </c>
      <c r="B3" s="435" t="s">
        <v>18</v>
      </c>
      <c r="C3" s="435" t="s">
        <v>18</v>
      </c>
      <c r="D3" s="435" t="s">
        <v>18</v>
      </c>
      <c r="E3" s="435"/>
      <c r="F3" s="435"/>
      <c r="G3" s="435"/>
      <c r="H3" s="435"/>
      <c r="I3" s="435"/>
      <c r="J3" s="435"/>
      <c r="K3" s="435"/>
    </row>
    <row r="4" spans="1:15" ht="26.25" x14ac:dyDescent="0.6">
      <c r="A4" s="405" t="str">
        <f>'سرمایه‌گذاری در اوراق بهادار '!A4:Q4</f>
        <v>برای ماه منتهی به 1405/05/31</v>
      </c>
      <c r="B4" s="405" t="s">
        <v>64</v>
      </c>
      <c r="C4" s="405" t="s">
        <v>0</v>
      </c>
      <c r="D4" s="405" t="s">
        <v>0</v>
      </c>
      <c r="E4" s="405"/>
      <c r="F4" s="405"/>
      <c r="G4" s="405"/>
      <c r="H4" s="405"/>
      <c r="I4" s="405"/>
      <c r="J4" s="405"/>
      <c r="K4" s="405"/>
      <c r="L4" s="21"/>
    </row>
    <row r="5" spans="1:15" ht="24" x14ac:dyDescent="0.55000000000000004">
      <c r="B5" s="101"/>
      <c r="C5" s="101"/>
      <c r="D5" s="101"/>
      <c r="E5" s="101"/>
      <c r="F5" s="101"/>
      <c r="G5" s="101"/>
    </row>
    <row r="6" spans="1:15" ht="28.5" x14ac:dyDescent="0.55000000000000004">
      <c r="A6" s="408" t="s">
        <v>148</v>
      </c>
      <c r="B6" s="408"/>
      <c r="C6" s="408"/>
      <c r="D6" s="408"/>
      <c r="E6" s="408"/>
      <c r="F6" s="408"/>
      <c r="G6" s="408"/>
      <c r="H6" s="408"/>
      <c r="I6" s="408"/>
      <c r="J6" s="408"/>
    </row>
    <row r="7" spans="1:15" ht="28.5" x14ac:dyDescent="0.55000000000000004">
      <c r="A7" s="68"/>
      <c r="B7" s="68"/>
      <c r="C7" s="68"/>
      <c r="D7" s="68"/>
      <c r="E7" s="103"/>
      <c r="F7" s="68"/>
      <c r="G7" s="68"/>
      <c r="H7" s="68"/>
      <c r="I7" s="103"/>
      <c r="J7" s="68"/>
    </row>
    <row r="8" spans="1:15" ht="24.75" thickBot="1" x14ac:dyDescent="0.6">
      <c r="A8" s="436" t="s">
        <v>41</v>
      </c>
      <c r="B8" s="436" t="s">
        <v>41</v>
      </c>
      <c r="C8" s="436" t="str">
        <f>'درآمد ناشی از فروش '!C7</f>
        <v>طی مرداد ماه</v>
      </c>
      <c r="D8" s="436" t="s">
        <v>20</v>
      </c>
      <c r="E8" s="436" t="s">
        <v>20</v>
      </c>
      <c r="G8" s="436" t="str">
        <f>'درآمد ناشی از فروش '!K7</f>
        <v>از ابتدای سال مالی تا پایان مرداد ماه</v>
      </c>
      <c r="H8" s="436" t="s">
        <v>21</v>
      </c>
      <c r="I8" s="436" t="s">
        <v>21</v>
      </c>
    </row>
    <row r="9" spans="1:15" ht="32.25" thickBot="1" x14ac:dyDescent="0.6">
      <c r="A9" s="104" t="s">
        <v>42</v>
      </c>
      <c r="C9" s="104" t="s">
        <v>43</v>
      </c>
      <c r="E9" s="105" t="s">
        <v>44</v>
      </c>
      <c r="G9" s="104" t="s">
        <v>43</v>
      </c>
      <c r="I9" s="105" t="s">
        <v>44</v>
      </c>
      <c r="L9" s="116"/>
      <c r="M9" s="116"/>
      <c r="N9" s="116"/>
      <c r="O9" s="116"/>
    </row>
    <row r="10" spans="1:15" ht="24.75" x14ac:dyDescent="0.6">
      <c r="A10" s="67" t="s">
        <v>120</v>
      </c>
      <c r="B10" s="67"/>
      <c r="C10" s="479">
        <v>32625674</v>
      </c>
      <c r="D10" s="480"/>
      <c r="E10" s="107">
        <f t="shared" ref="E10:E26" si="0">C10/$C$27</f>
        <v>1.4315908390392462E-2</v>
      </c>
      <c r="F10" s="480"/>
      <c r="G10" s="481">
        <v>84459227</v>
      </c>
      <c r="H10" s="106"/>
      <c r="I10" s="107">
        <f t="shared" ref="I10:I26" si="1">G10/$G$27</f>
        <v>1.2251300618520972E-2</v>
      </c>
      <c r="K10" s="108"/>
      <c r="L10" s="116"/>
      <c r="M10" s="116"/>
      <c r="N10" s="116"/>
      <c r="O10" s="116"/>
    </row>
    <row r="11" spans="1:15" ht="24.75" x14ac:dyDescent="0.6">
      <c r="A11" s="67" t="s">
        <v>121</v>
      </c>
      <c r="B11" s="67"/>
      <c r="C11" s="479">
        <v>692417</v>
      </c>
      <c r="D11" s="480"/>
      <c r="E11" s="107">
        <f t="shared" si="0"/>
        <v>3.038275420746979E-4</v>
      </c>
      <c r="F11" s="480"/>
      <c r="G11" s="479">
        <v>2885307</v>
      </c>
      <c r="H11" s="106"/>
      <c r="I11" s="107">
        <f t="shared" si="1"/>
        <v>4.1853051098517498E-4</v>
      </c>
      <c r="K11" s="108"/>
      <c r="L11" s="116"/>
      <c r="M11" s="116"/>
      <c r="N11" s="116"/>
      <c r="O11" s="116"/>
    </row>
    <row r="12" spans="1:15" ht="24.75" x14ac:dyDescent="0.6">
      <c r="A12" s="67" t="s">
        <v>122</v>
      </c>
      <c r="B12" s="67"/>
      <c r="C12" s="479">
        <v>2330</v>
      </c>
      <c r="D12" s="480"/>
      <c r="E12" s="107">
        <f t="shared" si="0"/>
        <v>1.0223870486051701E-6</v>
      </c>
      <c r="F12" s="480"/>
      <c r="G12" s="479">
        <v>11489</v>
      </c>
      <c r="H12" s="106"/>
      <c r="I12" s="107">
        <f t="shared" si="1"/>
        <v>1.6665460696933377E-6</v>
      </c>
      <c r="K12" s="108"/>
      <c r="L12" s="116"/>
      <c r="M12" s="116"/>
      <c r="N12" s="116"/>
      <c r="O12" s="116"/>
    </row>
    <row r="13" spans="1:15" ht="24.75" x14ac:dyDescent="0.6">
      <c r="A13" s="67" t="s">
        <v>123</v>
      </c>
      <c r="B13" s="67"/>
      <c r="C13" s="479">
        <v>0</v>
      </c>
      <c r="D13" s="480"/>
      <c r="E13" s="107">
        <f t="shared" si="0"/>
        <v>0</v>
      </c>
      <c r="F13" s="480"/>
      <c r="G13" s="479">
        <v>0</v>
      </c>
      <c r="H13" s="106"/>
      <c r="I13" s="107">
        <f t="shared" si="1"/>
        <v>0</v>
      </c>
      <c r="K13" s="108"/>
      <c r="L13" s="116"/>
      <c r="M13" s="116"/>
      <c r="N13" s="116"/>
      <c r="O13" s="116"/>
    </row>
    <row r="14" spans="1:15" ht="24.75" x14ac:dyDescent="0.6">
      <c r="A14" s="67" t="s">
        <v>124</v>
      </c>
      <c r="B14" s="67"/>
      <c r="C14" s="479">
        <v>6224</v>
      </c>
      <c r="D14" s="480"/>
      <c r="E14" s="107">
        <f t="shared" si="0"/>
        <v>2.731045918677502E-6</v>
      </c>
      <c r="F14" s="480"/>
      <c r="G14" s="479">
        <v>33444</v>
      </c>
      <c r="H14" s="106"/>
      <c r="I14" s="107">
        <f t="shared" si="1"/>
        <v>4.8512461271497948E-6</v>
      </c>
      <c r="K14" s="108"/>
      <c r="L14" s="116"/>
      <c r="M14" s="116"/>
      <c r="N14" s="116"/>
      <c r="O14" s="116"/>
    </row>
    <row r="15" spans="1:15" ht="24.75" x14ac:dyDescent="0.6">
      <c r="A15" s="67" t="s">
        <v>125</v>
      </c>
      <c r="B15" s="67"/>
      <c r="C15" s="479">
        <v>19854</v>
      </c>
      <c r="D15" s="480"/>
      <c r="E15" s="107">
        <f t="shared" si="0"/>
        <v>8.7117907566553851E-6</v>
      </c>
      <c r="F15" s="480"/>
      <c r="G15" s="479">
        <v>167654</v>
      </c>
      <c r="H15" s="106"/>
      <c r="I15" s="107">
        <f t="shared" si="1"/>
        <v>2.4319184852325428E-5</v>
      </c>
      <c r="K15" s="108"/>
      <c r="L15" s="116"/>
      <c r="M15" s="116"/>
      <c r="N15" s="116"/>
      <c r="O15" s="116"/>
    </row>
    <row r="16" spans="1:15" ht="24.75" x14ac:dyDescent="0.6">
      <c r="A16" s="67" t="s">
        <v>115</v>
      </c>
      <c r="B16" s="67"/>
      <c r="C16" s="479">
        <v>0</v>
      </c>
      <c r="D16" s="480"/>
      <c r="E16" s="107">
        <f t="shared" si="0"/>
        <v>0</v>
      </c>
      <c r="F16" s="480"/>
      <c r="G16" s="479">
        <v>0</v>
      </c>
      <c r="H16" s="106"/>
      <c r="I16" s="107">
        <f t="shared" si="1"/>
        <v>0</v>
      </c>
      <c r="K16" s="108"/>
      <c r="L16" s="116"/>
      <c r="M16" s="116"/>
      <c r="N16" s="116"/>
      <c r="O16" s="116"/>
    </row>
    <row r="17" spans="1:15" ht="24.75" x14ac:dyDescent="0.6">
      <c r="A17" s="67" t="s">
        <v>116</v>
      </c>
      <c r="B17" s="67"/>
      <c r="C17" s="479">
        <v>0</v>
      </c>
      <c r="D17" s="480"/>
      <c r="E17" s="107">
        <f t="shared" si="0"/>
        <v>0</v>
      </c>
      <c r="F17" s="480"/>
      <c r="G17" s="479">
        <v>0</v>
      </c>
      <c r="H17" s="106"/>
      <c r="I17" s="107">
        <f t="shared" si="1"/>
        <v>0</v>
      </c>
      <c r="K17" s="108"/>
      <c r="L17" s="116"/>
      <c r="M17" s="116"/>
      <c r="N17" s="116"/>
      <c r="O17" s="116"/>
    </row>
    <row r="18" spans="1:15" ht="24.75" x14ac:dyDescent="0.6">
      <c r="A18" s="67" t="s">
        <v>116</v>
      </c>
      <c r="B18" s="67"/>
      <c r="C18" s="479">
        <v>0</v>
      </c>
      <c r="D18" s="480"/>
      <c r="E18" s="107">
        <f t="shared" si="0"/>
        <v>0</v>
      </c>
      <c r="F18" s="480"/>
      <c r="G18" s="479">
        <v>0</v>
      </c>
      <c r="H18" s="106"/>
      <c r="I18" s="107">
        <f t="shared" si="1"/>
        <v>0</v>
      </c>
      <c r="K18" s="108"/>
      <c r="L18" s="116"/>
      <c r="M18" s="116"/>
      <c r="N18" s="116"/>
      <c r="O18" s="116"/>
    </row>
    <row r="19" spans="1:15" ht="24.75" x14ac:dyDescent="0.6">
      <c r="A19" s="67" t="s">
        <v>116</v>
      </c>
      <c r="B19" s="67"/>
      <c r="C19" s="479">
        <v>0</v>
      </c>
      <c r="D19" s="480"/>
      <c r="E19" s="107">
        <f t="shared" si="0"/>
        <v>0</v>
      </c>
      <c r="F19" s="480"/>
      <c r="G19" s="479">
        <v>0</v>
      </c>
      <c r="H19" s="106"/>
      <c r="I19" s="107">
        <f t="shared" si="1"/>
        <v>0</v>
      </c>
      <c r="K19" s="108"/>
      <c r="L19" s="116"/>
      <c r="M19" s="116"/>
      <c r="N19" s="116"/>
      <c r="O19" s="116"/>
    </row>
    <row r="20" spans="1:15" ht="24.75" x14ac:dyDescent="0.6">
      <c r="A20" s="67" t="s">
        <v>127</v>
      </c>
      <c r="B20" s="67"/>
      <c r="C20" s="479">
        <v>4424</v>
      </c>
      <c r="D20" s="480"/>
      <c r="E20" s="107">
        <f t="shared" si="0"/>
        <v>1.9412190141756538E-6</v>
      </c>
      <c r="F20" s="480"/>
      <c r="G20" s="479">
        <v>21658</v>
      </c>
      <c r="H20" s="106"/>
      <c r="I20" s="107">
        <f t="shared" si="1"/>
        <v>3.1416184852831675E-6</v>
      </c>
      <c r="K20" s="108"/>
      <c r="L20" s="116"/>
      <c r="M20" s="116"/>
      <c r="N20" s="116"/>
      <c r="O20" s="116"/>
    </row>
    <row r="21" spans="1:15" ht="24.75" x14ac:dyDescent="0.6">
      <c r="A21" s="67" t="s">
        <v>130</v>
      </c>
      <c r="B21" s="67"/>
      <c r="C21" s="479">
        <v>2904528</v>
      </c>
      <c r="D21" s="480"/>
      <c r="E21" s="107">
        <f t="shared" si="0"/>
        <v>1.2744857551549691E-3</v>
      </c>
      <c r="F21" s="480"/>
      <c r="G21" s="479">
        <v>14389135</v>
      </c>
      <c r="H21" s="106"/>
      <c r="I21" s="107">
        <f t="shared" si="1"/>
        <v>2.087227468059609E-3</v>
      </c>
      <c r="K21" s="108"/>
      <c r="L21" s="116"/>
      <c r="M21" s="116"/>
      <c r="N21" s="116"/>
      <c r="O21" s="116"/>
    </row>
    <row r="22" spans="1:15" ht="24.75" x14ac:dyDescent="0.6">
      <c r="A22" s="67" t="s">
        <v>131</v>
      </c>
      <c r="B22" s="67"/>
      <c r="C22" s="479">
        <v>0</v>
      </c>
      <c r="D22" s="480"/>
      <c r="E22" s="107">
        <f t="shared" si="0"/>
        <v>0</v>
      </c>
      <c r="F22" s="480"/>
      <c r="G22" s="479">
        <v>0</v>
      </c>
      <c r="H22" s="106"/>
      <c r="I22" s="107">
        <f t="shared" si="1"/>
        <v>0</v>
      </c>
      <c r="K22" s="108"/>
      <c r="L22" s="116"/>
      <c r="M22" s="116"/>
      <c r="N22" s="116"/>
      <c r="O22" s="116"/>
    </row>
    <row r="23" spans="1:15" ht="24.75" x14ac:dyDescent="0.6">
      <c r="A23" s="67" t="s">
        <v>131</v>
      </c>
      <c r="B23" s="67"/>
      <c r="C23" s="479">
        <v>0</v>
      </c>
      <c r="D23" s="480"/>
      <c r="E23" s="107">
        <f t="shared" si="0"/>
        <v>0</v>
      </c>
      <c r="F23" s="480"/>
      <c r="G23" s="479">
        <v>0</v>
      </c>
      <c r="H23" s="106"/>
      <c r="I23" s="107">
        <f t="shared" si="1"/>
        <v>0</v>
      </c>
      <c r="K23" s="108"/>
      <c r="L23" s="116"/>
      <c r="M23" s="116"/>
      <c r="N23" s="116"/>
      <c r="O23" s="116"/>
    </row>
    <row r="24" spans="1:15" ht="24.75" x14ac:dyDescent="0.6">
      <c r="A24" s="67" t="s">
        <v>131</v>
      </c>
      <c r="B24" s="67"/>
      <c r="C24" s="479">
        <v>0</v>
      </c>
      <c r="D24" s="480"/>
      <c r="E24" s="107">
        <f t="shared" si="0"/>
        <v>0</v>
      </c>
      <c r="F24" s="480"/>
      <c r="G24" s="479">
        <v>0</v>
      </c>
      <c r="H24" s="106"/>
      <c r="I24" s="107">
        <f t="shared" si="1"/>
        <v>0</v>
      </c>
      <c r="K24" s="108"/>
      <c r="L24" s="116"/>
      <c r="M24" s="116"/>
      <c r="N24" s="116"/>
      <c r="O24" s="116"/>
    </row>
    <row r="25" spans="1:15" ht="24.75" x14ac:dyDescent="0.6">
      <c r="A25" s="67" t="s">
        <v>158</v>
      </c>
      <c r="B25" s="67"/>
      <c r="C25" s="479">
        <v>7187815</v>
      </c>
      <c r="D25" s="480"/>
      <c r="E25" s="107">
        <f t="shared" si="0"/>
        <v>3.1539609286566398E-3</v>
      </c>
      <c r="F25" s="480"/>
      <c r="G25" s="479">
        <v>4433406392</v>
      </c>
      <c r="H25" s="106"/>
      <c r="I25" s="107">
        <f t="shared" si="1"/>
        <v>0.64309130454703811</v>
      </c>
      <c r="K25" s="108"/>
      <c r="L25" s="116"/>
      <c r="M25" s="116"/>
      <c r="N25" s="116"/>
      <c r="O25" s="116"/>
    </row>
    <row r="26" spans="1:15" ht="24.75" x14ac:dyDescent="0.6">
      <c r="A26" s="67" t="s">
        <v>158</v>
      </c>
      <c r="B26" s="67"/>
      <c r="C26" s="482">
        <v>2235537090</v>
      </c>
      <c r="D26" s="480"/>
      <c r="E26" s="107">
        <f t="shared" si="0"/>
        <v>0.98093741094098308</v>
      </c>
      <c r="F26" s="480"/>
      <c r="G26" s="479">
        <v>2358524524</v>
      </c>
      <c r="H26" s="106"/>
      <c r="I26" s="107">
        <f t="shared" si="1"/>
        <v>0.34211765825986162</v>
      </c>
      <c r="K26" s="108"/>
      <c r="L26" s="116"/>
      <c r="M26" s="116"/>
      <c r="N26" s="116"/>
      <c r="O26" s="116"/>
    </row>
    <row r="27" spans="1:15" s="21" customFormat="1" ht="36.75" customHeight="1" thickBot="1" x14ac:dyDescent="0.65">
      <c r="C27" s="483">
        <f>SUM(C10:C26)</f>
        <v>2278980356</v>
      </c>
      <c r="D27" s="480">
        <f>SUM(D10:D12)</f>
        <v>0</v>
      </c>
      <c r="E27" s="109">
        <f>SUM(E10:E26)</f>
        <v>1</v>
      </c>
      <c r="F27" s="480">
        <f t="shared" ref="F27:J27" si="2">SUM(F10:F12)</f>
        <v>0</v>
      </c>
      <c r="G27" s="483">
        <f>SUM(G10:G26)</f>
        <v>6893898830</v>
      </c>
      <c r="H27" s="106">
        <f t="shared" si="2"/>
        <v>0</v>
      </c>
      <c r="I27" s="109">
        <f>SUM(I10:I26)</f>
        <v>0.99999999999999989</v>
      </c>
      <c r="J27" s="21">
        <f t="shared" si="2"/>
        <v>0</v>
      </c>
      <c r="K27" s="66"/>
      <c r="L27" s="116"/>
      <c r="M27" s="116"/>
      <c r="N27" s="116"/>
      <c r="O27" s="116"/>
    </row>
    <row r="28" spans="1:15" ht="23.25" thickTop="1" x14ac:dyDescent="0.55000000000000004">
      <c r="C28" s="110"/>
      <c r="E28" s="100"/>
      <c r="G28" s="110"/>
      <c r="I28" s="100"/>
    </row>
    <row r="29" spans="1:15" x14ac:dyDescent="0.55000000000000004">
      <c r="E29" s="100"/>
      <c r="I29" s="100"/>
    </row>
    <row r="30" spans="1:15" x14ac:dyDescent="0.55000000000000004">
      <c r="E30" s="100"/>
      <c r="I30" s="100"/>
    </row>
    <row r="31" spans="1:15" x14ac:dyDescent="0.55000000000000004">
      <c r="E31" s="100"/>
      <c r="I31" s="100"/>
    </row>
    <row r="32" spans="1:15" x14ac:dyDescent="0.55000000000000004">
      <c r="E32" s="100"/>
      <c r="I32" s="100"/>
    </row>
    <row r="33" spans="3:11" x14ac:dyDescent="0.55000000000000004">
      <c r="E33" s="100"/>
      <c r="I33" s="100"/>
    </row>
    <row r="34" spans="3:11" x14ac:dyDescent="0.55000000000000004">
      <c r="E34" s="100"/>
      <c r="I34" s="100"/>
    </row>
    <row r="35" spans="3:11" x14ac:dyDescent="0.55000000000000004">
      <c r="E35" s="100"/>
      <c r="I35" s="100"/>
    </row>
    <row r="36" spans="3:11" ht="24.75" x14ac:dyDescent="0.6">
      <c r="C36" s="139"/>
      <c r="G36" s="139"/>
      <c r="K36" s="111"/>
    </row>
    <row r="37" spans="3:11" ht="24.75" x14ac:dyDescent="0.6">
      <c r="C37" s="139"/>
      <c r="G37" s="139"/>
      <c r="K37" s="111"/>
    </row>
    <row r="38" spans="3:11" ht="24.75" x14ac:dyDescent="0.6">
      <c r="C38" s="139"/>
      <c r="G38" s="139"/>
      <c r="K38" s="111"/>
    </row>
    <row r="39" spans="3:11" ht="24.75" x14ac:dyDescent="0.6">
      <c r="C39" s="139"/>
      <c r="K39" s="111"/>
    </row>
    <row r="40" spans="3:11" x14ac:dyDescent="0.55000000000000004">
      <c r="C40" s="108"/>
      <c r="G40" s="108"/>
      <c r="K40" s="111"/>
    </row>
    <row r="41" spans="3:11" x14ac:dyDescent="0.55000000000000004">
      <c r="C41" s="110"/>
      <c r="G41" s="110"/>
      <c r="K41" s="111"/>
    </row>
    <row r="42" spans="3:11" x14ac:dyDescent="0.55000000000000004">
      <c r="K42" s="111"/>
    </row>
    <row r="43" spans="3:11" x14ac:dyDescent="0.55000000000000004">
      <c r="K43" s="111"/>
    </row>
    <row r="44" spans="3:11" x14ac:dyDescent="0.55000000000000004">
      <c r="K44" s="111"/>
    </row>
    <row r="45" spans="3:11" x14ac:dyDescent="0.55000000000000004">
      <c r="K45" s="111"/>
    </row>
    <row r="46" spans="3:11" x14ac:dyDescent="0.55000000000000004">
      <c r="K46" s="111"/>
    </row>
    <row r="47" spans="3:11" x14ac:dyDescent="0.55000000000000004">
      <c r="K47" s="111"/>
    </row>
    <row r="48" spans="3:11" x14ac:dyDescent="0.55000000000000004">
      <c r="K48" s="111"/>
    </row>
    <row r="49" spans="11:11" x14ac:dyDescent="0.55000000000000004">
      <c r="K49" s="111"/>
    </row>
    <row r="50" spans="11:11" x14ac:dyDescent="0.55000000000000004">
      <c r="K50" s="111"/>
    </row>
    <row r="51" spans="11:11" x14ac:dyDescent="0.55000000000000004">
      <c r="K51" s="111"/>
    </row>
    <row r="52" spans="11:11" x14ac:dyDescent="0.55000000000000004">
      <c r="K52" s="111"/>
    </row>
    <row r="53" spans="11:11" x14ac:dyDescent="0.55000000000000004">
      <c r="K53" s="111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D19" sqref="D19"/>
    </sheetView>
  </sheetViews>
  <sheetFormatPr defaultColWidth="12.140625" defaultRowHeight="22.5" x14ac:dyDescent="0.55000000000000004"/>
  <cols>
    <col min="1" max="1" width="42.42578125" style="100" bestFit="1" customWidth="1"/>
    <col min="2" max="2" width="0.5703125" style="100" customWidth="1"/>
    <col min="3" max="3" width="23.42578125" style="208" bestFit="1" customWidth="1"/>
    <col min="4" max="4" width="0.7109375" style="100" customWidth="1"/>
    <col min="5" max="5" width="43.7109375" style="100" customWidth="1"/>
    <col min="6" max="6" width="16" style="100" bestFit="1" customWidth="1"/>
    <col min="7" max="7" width="16.85546875" style="100" bestFit="1" customWidth="1"/>
    <col min="8" max="8" width="18" style="208" bestFit="1" customWidth="1"/>
    <col min="9" max="16384" width="12.140625" style="100"/>
  </cols>
  <sheetData>
    <row r="2" spans="1:13" ht="24" x14ac:dyDescent="0.55000000000000004">
      <c r="A2" s="435" t="s">
        <v>50</v>
      </c>
      <c r="B2" s="435"/>
      <c r="C2" s="435"/>
      <c r="D2" s="435"/>
      <c r="E2" s="435"/>
    </row>
    <row r="3" spans="1:13" ht="24" x14ac:dyDescent="0.55000000000000004">
      <c r="A3" s="435" t="s">
        <v>18</v>
      </c>
      <c r="B3" s="435" t="s">
        <v>18</v>
      </c>
      <c r="C3" s="435" t="s">
        <v>18</v>
      </c>
      <c r="D3" s="435" t="s">
        <v>18</v>
      </c>
      <c r="E3" s="435"/>
    </row>
    <row r="4" spans="1:13" ht="24" x14ac:dyDescent="0.55000000000000004">
      <c r="A4" s="435" t="str">
        <f>'درآمد سپرده بانکی '!A4:K4</f>
        <v>برای ماه منتهی به 1405/05/31</v>
      </c>
      <c r="B4" s="435" t="s">
        <v>0</v>
      </c>
      <c r="C4" s="435" t="s">
        <v>0</v>
      </c>
      <c r="D4" s="435" t="s">
        <v>0</v>
      </c>
      <c r="E4" s="435"/>
    </row>
    <row r="5" spans="1:13" ht="24" x14ac:dyDescent="0.55000000000000004">
      <c r="A5" s="101"/>
      <c r="B5" s="101"/>
      <c r="C5" s="236"/>
      <c r="D5" s="101"/>
      <c r="E5" s="101"/>
    </row>
    <row r="6" spans="1:13" ht="28.5" x14ac:dyDescent="0.55000000000000004">
      <c r="A6" s="408" t="s">
        <v>149</v>
      </c>
      <c r="B6" s="408"/>
      <c r="C6" s="408"/>
      <c r="D6" s="408"/>
      <c r="E6" s="408"/>
    </row>
    <row r="7" spans="1:13" ht="28.5" x14ac:dyDescent="0.55000000000000004">
      <c r="A7" s="68"/>
      <c r="B7" s="68"/>
      <c r="C7" s="237"/>
      <c r="D7" s="68"/>
      <c r="E7" s="68"/>
    </row>
    <row r="8" spans="1:13" ht="24.75" thickBot="1" x14ac:dyDescent="0.6">
      <c r="A8" s="435" t="s">
        <v>45</v>
      </c>
      <c r="C8" s="238" t="str">
        <f>'درآمد ناشی از فروش '!C7</f>
        <v>طی مرداد ماه</v>
      </c>
      <c r="E8" s="192" t="str">
        <f>'درآمد ناشی از فروش '!K7</f>
        <v>از ابتدای سال مالی تا پایان مرداد ماه</v>
      </c>
      <c r="G8" s="65"/>
    </row>
    <row r="9" spans="1:13" ht="24.75" thickBot="1" x14ac:dyDescent="0.6">
      <c r="A9" s="436" t="s">
        <v>45</v>
      </c>
      <c r="C9" s="238" t="s">
        <v>15</v>
      </c>
      <c r="E9" s="191" t="s">
        <v>15</v>
      </c>
    </row>
    <row r="10" spans="1:13" ht="24" x14ac:dyDescent="0.6">
      <c r="A10" s="112" t="s">
        <v>49</v>
      </c>
      <c r="C10" s="347">
        <v>0</v>
      </c>
      <c r="D10" s="484"/>
      <c r="E10" s="481">
        <v>3862952470</v>
      </c>
      <c r="F10" s="108"/>
      <c r="G10" s="108"/>
      <c r="I10" s="108"/>
    </row>
    <row r="11" spans="1:13" ht="24" x14ac:dyDescent="0.6">
      <c r="A11" s="112" t="s">
        <v>160</v>
      </c>
      <c r="C11" s="348">
        <v>0</v>
      </c>
      <c r="D11" s="484"/>
      <c r="E11" s="479">
        <v>6479</v>
      </c>
      <c r="F11" s="108"/>
      <c r="G11" s="108"/>
      <c r="I11" s="108"/>
    </row>
    <row r="12" spans="1:13" ht="24" x14ac:dyDescent="0.6">
      <c r="A12" s="112" t="s">
        <v>68</v>
      </c>
      <c r="C12" s="485">
        <v>2306627604</v>
      </c>
      <c r="D12" s="484"/>
      <c r="E12" s="486">
        <v>2306627604</v>
      </c>
      <c r="F12" s="108"/>
      <c r="G12" s="338"/>
      <c r="H12" s="339"/>
      <c r="I12" s="338"/>
      <c r="J12" s="340"/>
    </row>
    <row r="13" spans="1:13" ht="27" thickBot="1" x14ac:dyDescent="0.7">
      <c r="A13" s="112" t="s">
        <v>26</v>
      </c>
      <c r="C13" s="487">
        <f>SUM(C10:C12)</f>
        <v>2306627604</v>
      </c>
      <c r="D13" s="488"/>
      <c r="E13" s="489">
        <f>SUM(E10:E12)</f>
        <v>6169586553</v>
      </c>
    </row>
    <row r="14" spans="1:13" ht="23.25" thickTop="1" x14ac:dyDescent="0.55000000000000004">
      <c r="M14" s="111"/>
    </row>
    <row r="15" spans="1:13" x14ac:dyDescent="0.55000000000000004">
      <c r="A15" s="142"/>
      <c r="B15"/>
      <c r="C15" s="206"/>
      <c r="E15" s="108"/>
    </row>
    <row r="16" spans="1:13" x14ac:dyDescent="0.55000000000000004">
      <c r="A16" s="142"/>
      <c r="B16"/>
      <c r="C16" s="206"/>
      <c r="E16" s="110"/>
    </row>
    <row r="17" spans="1:13" x14ac:dyDescent="0.55000000000000004">
      <c r="A17"/>
      <c r="B17"/>
      <c r="C17" s="206"/>
    </row>
    <row r="18" spans="1:13" x14ac:dyDescent="0.55000000000000004">
      <c r="A18"/>
      <c r="B18"/>
      <c r="C18" s="206"/>
    </row>
    <row r="19" spans="1:13" x14ac:dyDescent="0.55000000000000004">
      <c r="A19"/>
      <c r="B19"/>
      <c r="C19" s="206"/>
    </row>
    <row r="20" spans="1:13" x14ac:dyDescent="0.55000000000000004">
      <c r="A20"/>
      <c r="B20"/>
      <c r="C20" s="206"/>
    </row>
    <row r="21" spans="1:13" x14ac:dyDescent="0.55000000000000004">
      <c r="A21"/>
      <c r="B21"/>
      <c r="C21" s="206"/>
      <c r="D21"/>
      <c r="E21" s="142"/>
      <c r="F21"/>
      <c r="G21"/>
      <c r="H21" s="206"/>
      <c r="M21" s="111"/>
    </row>
    <row r="22" spans="1:13" x14ac:dyDescent="0.55000000000000004">
      <c r="A22"/>
      <c r="B22"/>
      <c r="C22" s="206"/>
      <c r="D22"/>
      <c r="E22" s="144"/>
      <c r="F22"/>
      <c r="G22"/>
      <c r="H22" s="206"/>
      <c r="M22" s="111"/>
    </row>
    <row r="23" spans="1:13" x14ac:dyDescent="0.55000000000000004">
      <c r="A23"/>
      <c r="B23"/>
      <c r="C23" s="206"/>
      <c r="D23"/>
      <c r="E23"/>
      <c r="F23"/>
      <c r="G23"/>
      <c r="H23" s="206"/>
      <c r="M23" s="111"/>
    </row>
    <row r="24" spans="1:13" x14ac:dyDescent="0.55000000000000004">
      <c r="A24"/>
      <c r="B24"/>
      <c r="C24" s="206"/>
      <c r="D24"/>
      <c r="E24"/>
      <c r="F24"/>
      <c r="G24"/>
      <c r="H24" s="206"/>
      <c r="M24" s="111"/>
    </row>
    <row r="25" spans="1:13" x14ac:dyDescent="0.55000000000000004">
      <c r="A25"/>
      <c r="B25"/>
      <c r="C25" s="206"/>
      <c r="D25"/>
      <c r="E25"/>
      <c r="F25"/>
      <c r="G25"/>
      <c r="H25" s="206"/>
      <c r="M25" s="111"/>
    </row>
    <row r="26" spans="1:13" x14ac:dyDescent="0.55000000000000004">
      <c r="A26"/>
      <c r="B26"/>
      <c r="C26" s="206"/>
      <c r="D26"/>
      <c r="E26"/>
      <c r="F26"/>
      <c r="G26"/>
      <c r="H26" s="206"/>
      <c r="M26" s="111"/>
    </row>
    <row r="27" spans="1:13" x14ac:dyDescent="0.55000000000000004">
      <c r="A27"/>
      <c r="B27"/>
      <c r="C27" s="206"/>
      <c r="D27"/>
      <c r="E27"/>
      <c r="F27"/>
      <c r="G27"/>
      <c r="H27" s="206"/>
      <c r="M27" s="111"/>
    </row>
    <row r="28" spans="1:13" x14ac:dyDescent="0.55000000000000004">
      <c r="A28"/>
      <c r="B28"/>
      <c r="C28" s="206"/>
      <c r="D28"/>
      <c r="E28"/>
      <c r="F28"/>
      <c r="G28"/>
      <c r="H28" s="206"/>
      <c r="M28" s="111"/>
    </row>
    <row r="29" spans="1:13" x14ac:dyDescent="0.55000000000000004">
      <c r="A29"/>
      <c r="B29"/>
      <c r="C29" s="206"/>
      <c r="D29"/>
      <c r="E29"/>
      <c r="F29"/>
      <c r="G29"/>
      <c r="H29" s="206"/>
      <c r="M29" s="111"/>
    </row>
    <row r="30" spans="1:13" x14ac:dyDescent="0.55000000000000004">
      <c r="A30"/>
      <c r="B30"/>
      <c r="C30" s="206"/>
      <c r="D30"/>
      <c r="E30"/>
      <c r="F30"/>
      <c r="G30"/>
      <c r="H30" s="206"/>
      <c r="M30" s="111"/>
    </row>
    <row r="31" spans="1:13" x14ac:dyDescent="0.55000000000000004">
      <c r="A31"/>
      <c r="B31"/>
      <c r="C31" s="206"/>
      <c r="D31"/>
      <c r="E31"/>
      <c r="F31"/>
      <c r="G31"/>
      <c r="H31" s="206"/>
      <c r="M31" s="111"/>
    </row>
    <row r="32" spans="1:13" x14ac:dyDescent="0.55000000000000004">
      <c r="A32"/>
      <c r="B32"/>
      <c r="C32" s="206"/>
      <c r="D32"/>
      <c r="E32"/>
      <c r="F32"/>
      <c r="G32"/>
      <c r="H32" s="206"/>
      <c r="M32" s="111"/>
    </row>
    <row r="33" spans="1:13" x14ac:dyDescent="0.55000000000000004">
      <c r="A33"/>
      <c r="B33"/>
      <c r="C33" s="206"/>
      <c r="D33"/>
      <c r="E33"/>
      <c r="F33"/>
      <c r="G33"/>
      <c r="H33" s="206"/>
      <c r="M33" s="111"/>
    </row>
    <row r="34" spans="1:13" x14ac:dyDescent="0.55000000000000004">
      <c r="M34" s="111"/>
    </row>
    <row r="35" spans="1:13" x14ac:dyDescent="0.55000000000000004">
      <c r="M35" s="111"/>
    </row>
    <row r="36" spans="1:13" x14ac:dyDescent="0.55000000000000004">
      <c r="M36" s="111"/>
    </row>
    <row r="37" spans="1:13" x14ac:dyDescent="0.55000000000000004">
      <c r="M37" s="111"/>
    </row>
    <row r="38" spans="1:13" x14ac:dyDescent="0.55000000000000004">
      <c r="M38" s="111"/>
    </row>
    <row r="39" spans="1:13" x14ac:dyDescent="0.55000000000000004">
      <c r="M39" s="111"/>
    </row>
    <row r="40" spans="1:13" x14ac:dyDescent="0.55000000000000004">
      <c r="M40" s="111"/>
    </row>
    <row r="41" spans="1:13" x14ac:dyDescent="0.55000000000000004">
      <c r="M41" s="111"/>
    </row>
    <row r="42" spans="1:13" x14ac:dyDescent="0.55000000000000004">
      <c r="M42" s="111"/>
    </row>
    <row r="43" spans="1:13" x14ac:dyDescent="0.55000000000000004">
      <c r="M43" s="111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rightToLeft="1" view="pageBreakPreview" topLeftCell="A6" zoomScale="70" zoomScaleNormal="70" zoomScaleSheetLayoutView="70" zoomScalePageLayoutView="70" workbookViewId="0">
      <selection activeCell="M18" sqref="M18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77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 x14ac:dyDescent="0.65">
      <c r="I1" s="72"/>
    </row>
    <row r="2" spans="1:23" ht="30" x14ac:dyDescent="0.65">
      <c r="A2" s="367" t="s">
        <v>50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</row>
    <row r="3" spans="1:23" ht="30" x14ac:dyDescent="0.65">
      <c r="A3" s="367" t="s">
        <v>18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</row>
    <row r="4" spans="1:23" ht="30" x14ac:dyDescent="0.65">
      <c r="A4" s="367" t="str">
        <f>'جمع درآمدها'!A4:I4</f>
        <v>برای ماه منتهی به 1405/05/31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23" ht="30" x14ac:dyDescent="0.65">
      <c r="A5" s="32"/>
      <c r="B5" s="32"/>
      <c r="C5" s="32"/>
      <c r="D5" s="32"/>
      <c r="E5" s="32"/>
      <c r="F5" s="32"/>
      <c r="G5" s="32"/>
      <c r="H5" s="32"/>
      <c r="I5" s="174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3" ht="36" x14ac:dyDescent="0.65">
      <c r="A6" s="437" t="s">
        <v>56</v>
      </c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</row>
    <row r="7" spans="1:23" ht="30.75" thickBot="1" x14ac:dyDescent="0.7">
      <c r="A7" s="367" t="s">
        <v>1</v>
      </c>
      <c r="C7" s="368" t="s">
        <v>27</v>
      </c>
      <c r="D7" s="368" t="s">
        <v>27</v>
      </c>
      <c r="E7" s="368" t="s">
        <v>27</v>
      </c>
      <c r="F7" s="368" t="s">
        <v>27</v>
      </c>
      <c r="G7" s="368" t="s">
        <v>27</v>
      </c>
      <c r="I7" s="368" t="str">
        <f>'سودسپرده بانکی '!C7</f>
        <v>طی مرداد ماه</v>
      </c>
      <c r="J7" s="368" t="s">
        <v>20</v>
      </c>
      <c r="K7" s="368" t="s">
        <v>20</v>
      </c>
      <c r="L7" s="368" t="s">
        <v>20</v>
      </c>
      <c r="M7" s="368" t="s">
        <v>20</v>
      </c>
      <c r="O7" s="368" t="str">
        <f>'سودسپرده بانکی '!I7</f>
        <v>از ابتدای سال مالی تا پایان مرداد ماه</v>
      </c>
      <c r="P7" s="368" t="s">
        <v>21</v>
      </c>
      <c r="Q7" s="368" t="s">
        <v>21</v>
      </c>
      <c r="R7" s="368" t="s">
        <v>21</v>
      </c>
      <c r="S7" s="368" t="s">
        <v>21</v>
      </c>
    </row>
    <row r="8" spans="1:23" s="8" customFormat="1" ht="90" x14ac:dyDescent="0.65">
      <c r="A8" s="367" t="s">
        <v>1</v>
      </c>
      <c r="C8" s="33" t="s">
        <v>28</v>
      </c>
      <c r="D8" s="36"/>
      <c r="E8" s="33" t="s">
        <v>29</v>
      </c>
      <c r="G8" s="33" t="s">
        <v>30</v>
      </c>
      <c r="I8" s="175" t="s">
        <v>31</v>
      </c>
      <c r="K8" s="33" t="s">
        <v>24</v>
      </c>
      <c r="M8" s="33" t="s">
        <v>32</v>
      </c>
      <c r="O8" s="33" t="s">
        <v>31</v>
      </c>
      <c r="Q8" s="33" t="s">
        <v>24</v>
      </c>
      <c r="S8" s="33" t="s">
        <v>32</v>
      </c>
      <c r="T8" s="190"/>
      <c r="U8" s="190"/>
    </row>
    <row r="9" spans="1:23" s="8" customFormat="1" x14ac:dyDescent="0.65">
      <c r="A9" s="123" t="s">
        <v>113</v>
      </c>
      <c r="B9" s="1"/>
      <c r="C9" s="123" t="s">
        <v>159</v>
      </c>
      <c r="D9" s="5"/>
      <c r="E9" s="128">
        <v>5400000</v>
      </c>
      <c r="F9" s="1"/>
      <c r="G9" s="128">
        <v>890</v>
      </c>
      <c r="H9" s="1"/>
      <c r="I9" s="335">
        <v>0</v>
      </c>
      <c r="J9" s="128"/>
      <c r="K9" s="349">
        <v>0</v>
      </c>
      <c r="L9" s="128"/>
      <c r="M9" s="349">
        <v>0</v>
      </c>
      <c r="N9" s="128"/>
      <c r="O9" s="490">
        <v>4806000000</v>
      </c>
      <c r="P9" s="446"/>
      <c r="Q9" s="490">
        <v>80909091</v>
      </c>
      <c r="R9" s="446"/>
      <c r="S9" s="490">
        <f>O9-Q9</f>
        <v>4725090909</v>
      </c>
      <c r="T9" s="19"/>
      <c r="U9" s="80"/>
    </row>
    <row r="10" spans="1:23" s="8" customFormat="1" x14ac:dyDescent="0.65">
      <c r="A10" s="123" t="s">
        <v>83</v>
      </c>
      <c r="B10" s="1"/>
      <c r="C10" s="123" t="s">
        <v>159</v>
      </c>
      <c r="D10" s="5"/>
      <c r="E10" s="128">
        <v>58821551</v>
      </c>
      <c r="F10" s="1"/>
      <c r="G10" s="128">
        <v>180</v>
      </c>
      <c r="H10" s="1"/>
      <c r="I10" s="335">
        <v>0</v>
      </c>
      <c r="J10" s="128"/>
      <c r="K10" s="349">
        <v>0</v>
      </c>
      <c r="L10" s="128"/>
      <c r="M10" s="349">
        <v>0</v>
      </c>
      <c r="N10" s="128"/>
      <c r="O10" s="490">
        <v>10587879180</v>
      </c>
      <c r="P10" s="446"/>
      <c r="Q10" s="490">
        <v>178247124</v>
      </c>
      <c r="R10" s="446"/>
      <c r="S10" s="490">
        <f t="shared" ref="S10:S11" si="0">O10-Q10</f>
        <v>10409632056</v>
      </c>
      <c r="T10" s="19"/>
      <c r="U10" s="80"/>
    </row>
    <row r="11" spans="1:23" s="8" customFormat="1" x14ac:dyDescent="0.65">
      <c r="A11" s="123" t="s">
        <v>162</v>
      </c>
      <c r="B11" s="1"/>
      <c r="C11" s="123" t="s">
        <v>168</v>
      </c>
      <c r="D11" s="5"/>
      <c r="E11" s="128">
        <v>1000000</v>
      </c>
      <c r="F11" s="1"/>
      <c r="G11" s="128">
        <v>6928</v>
      </c>
      <c r="H11" s="1"/>
      <c r="I11" s="335">
        <v>0</v>
      </c>
      <c r="J11" s="128"/>
      <c r="K11" s="349">
        <v>0</v>
      </c>
      <c r="L11" s="128"/>
      <c r="M11" s="349">
        <f t="shared" ref="M11:M20" si="1">I11-K11</f>
        <v>0</v>
      </c>
      <c r="N11" s="128"/>
      <c r="O11" s="490">
        <v>6928000000</v>
      </c>
      <c r="P11" s="446"/>
      <c r="Q11" s="490">
        <v>198206254</v>
      </c>
      <c r="R11" s="446"/>
      <c r="S11" s="490">
        <f t="shared" si="0"/>
        <v>6729793746</v>
      </c>
      <c r="T11" s="19"/>
      <c r="U11" s="80"/>
    </row>
    <row r="12" spans="1:23" s="8" customFormat="1" x14ac:dyDescent="0.65">
      <c r="A12" s="123" t="s">
        <v>61</v>
      </c>
      <c r="B12" s="1"/>
      <c r="C12" s="123" t="s">
        <v>161</v>
      </c>
      <c r="D12" s="5"/>
      <c r="E12" s="128">
        <v>42936411</v>
      </c>
      <c r="F12" s="1"/>
      <c r="G12" s="128">
        <v>487</v>
      </c>
      <c r="H12" s="1"/>
      <c r="I12" s="335">
        <v>0</v>
      </c>
      <c r="J12" s="128"/>
      <c r="K12" s="349">
        <v>0</v>
      </c>
      <c r="L12" s="128"/>
      <c r="M12" s="349">
        <f t="shared" si="1"/>
        <v>0</v>
      </c>
      <c r="N12" s="128"/>
      <c r="O12" s="490">
        <v>20910032157</v>
      </c>
      <c r="P12" s="446"/>
      <c r="Q12" s="490">
        <v>352020743</v>
      </c>
      <c r="R12" s="446"/>
      <c r="S12" s="490">
        <f t="shared" ref="S12:S20" si="2">O12-Q12</f>
        <v>20558011414</v>
      </c>
      <c r="T12" s="19"/>
      <c r="U12" s="80"/>
    </row>
    <row r="13" spans="1:23" s="8" customFormat="1" x14ac:dyDescent="0.65">
      <c r="A13" s="123" t="s">
        <v>59</v>
      </c>
      <c r="B13" s="1"/>
      <c r="C13" s="123" t="s">
        <v>174</v>
      </c>
      <c r="D13" s="5"/>
      <c r="E13" s="128">
        <v>9800000</v>
      </c>
      <c r="F13" s="1"/>
      <c r="G13" s="128">
        <v>14600</v>
      </c>
      <c r="H13" s="1"/>
      <c r="I13" s="335">
        <v>0</v>
      </c>
      <c r="J13" s="3"/>
      <c r="K13" s="349">
        <v>0</v>
      </c>
      <c r="L13" s="3"/>
      <c r="M13" s="349">
        <f t="shared" si="1"/>
        <v>0</v>
      </c>
      <c r="N13" s="3"/>
      <c r="O13" s="490">
        <v>143080000000</v>
      </c>
      <c r="P13" s="446"/>
      <c r="Q13" s="490">
        <v>5828488830</v>
      </c>
      <c r="R13" s="491" t="e">
        <f>SUM(#REF!)</f>
        <v>#REF!</v>
      </c>
      <c r="S13" s="490">
        <f t="shared" si="2"/>
        <v>137251511170</v>
      </c>
      <c r="T13" s="19"/>
      <c r="U13" s="80"/>
    </row>
    <row r="14" spans="1:23" s="8" customFormat="1" x14ac:dyDescent="0.65">
      <c r="A14" s="123" t="s">
        <v>171</v>
      </c>
      <c r="B14" s="1"/>
      <c r="C14" s="123" t="s">
        <v>172</v>
      </c>
      <c r="D14" s="5"/>
      <c r="E14" s="128">
        <v>1200000</v>
      </c>
      <c r="F14" s="1"/>
      <c r="G14" s="128">
        <v>2750</v>
      </c>
      <c r="H14" s="1"/>
      <c r="I14" s="335">
        <v>0</v>
      </c>
      <c r="K14" s="349">
        <v>0</v>
      </c>
      <c r="M14" s="349">
        <f t="shared" si="1"/>
        <v>0</v>
      </c>
      <c r="O14" s="490">
        <v>3300000000</v>
      </c>
      <c r="P14" s="492"/>
      <c r="Q14" s="490">
        <v>165322056</v>
      </c>
      <c r="R14" s="492"/>
      <c r="S14" s="490">
        <f t="shared" si="2"/>
        <v>3134677944</v>
      </c>
      <c r="T14" s="19"/>
      <c r="U14" s="80"/>
    </row>
    <row r="15" spans="1:23" x14ac:dyDescent="0.65">
      <c r="A15" s="123" t="s">
        <v>67</v>
      </c>
      <c r="C15" s="123" t="s">
        <v>169</v>
      </c>
      <c r="E15" s="128">
        <v>47000000</v>
      </c>
      <c r="G15" s="128">
        <v>166</v>
      </c>
      <c r="I15" s="335">
        <v>0</v>
      </c>
      <c r="K15" s="349">
        <v>0</v>
      </c>
      <c r="M15" s="349">
        <f t="shared" si="1"/>
        <v>0</v>
      </c>
      <c r="O15" s="490">
        <v>7802000000</v>
      </c>
      <c r="P15" s="445"/>
      <c r="Q15" s="490">
        <v>0</v>
      </c>
      <c r="R15" s="445"/>
      <c r="S15" s="490">
        <f t="shared" si="2"/>
        <v>7802000000</v>
      </c>
      <c r="T15" s="19"/>
      <c r="U15" s="80"/>
      <c r="W15" s="8"/>
    </row>
    <row r="16" spans="1:23" x14ac:dyDescent="0.65">
      <c r="A16" s="123" t="s">
        <v>81</v>
      </c>
      <c r="C16" s="123" t="s">
        <v>174</v>
      </c>
      <c r="E16" s="128">
        <v>60000000</v>
      </c>
      <c r="G16" s="128">
        <v>1565</v>
      </c>
      <c r="I16" s="335">
        <v>0</v>
      </c>
      <c r="K16" s="349">
        <v>0</v>
      </c>
      <c r="M16" s="349">
        <f t="shared" si="1"/>
        <v>0</v>
      </c>
      <c r="O16" s="490">
        <v>93900000000</v>
      </c>
      <c r="P16" s="445"/>
      <c r="Q16" s="490">
        <v>4935691110</v>
      </c>
      <c r="R16" s="445"/>
      <c r="S16" s="490">
        <f t="shared" si="2"/>
        <v>88964308890</v>
      </c>
      <c r="T16" s="19"/>
      <c r="U16" s="80"/>
      <c r="W16" s="8"/>
    </row>
    <row r="17" spans="1:23" x14ac:dyDescent="0.65">
      <c r="A17" s="123" t="s">
        <v>100</v>
      </c>
      <c r="C17" s="123" t="s">
        <v>169</v>
      </c>
      <c r="E17" s="128">
        <v>20000000</v>
      </c>
      <c r="G17" s="128">
        <v>350</v>
      </c>
      <c r="I17" s="335">
        <v>0</v>
      </c>
      <c r="K17" s="349">
        <v>0</v>
      </c>
      <c r="M17" s="349">
        <f t="shared" si="1"/>
        <v>0</v>
      </c>
      <c r="O17" s="490">
        <v>7000000000</v>
      </c>
      <c r="P17" s="445"/>
      <c r="Q17" s="490">
        <v>410702772</v>
      </c>
      <c r="R17" s="445"/>
      <c r="S17" s="490">
        <f t="shared" si="2"/>
        <v>6589297228</v>
      </c>
      <c r="T17" s="19"/>
      <c r="U17" s="80"/>
      <c r="W17" s="8"/>
    </row>
    <row r="18" spans="1:23" x14ac:dyDescent="0.65">
      <c r="A18" s="123" t="s">
        <v>94</v>
      </c>
      <c r="C18" s="123" t="s">
        <v>168</v>
      </c>
      <c r="E18" s="128">
        <v>18000000</v>
      </c>
      <c r="G18" s="128">
        <v>1500</v>
      </c>
      <c r="I18" s="335">
        <v>0</v>
      </c>
      <c r="K18" s="349">
        <v>0</v>
      </c>
      <c r="M18" s="349">
        <f t="shared" si="1"/>
        <v>0</v>
      </c>
      <c r="O18" s="490">
        <v>27000000000</v>
      </c>
      <c r="P18" s="445"/>
      <c r="Q18" s="490">
        <v>454545455</v>
      </c>
      <c r="R18" s="445"/>
      <c r="S18" s="490">
        <f t="shared" si="2"/>
        <v>26545454545</v>
      </c>
      <c r="T18" s="19"/>
      <c r="U18" s="80"/>
      <c r="W18" s="8"/>
    </row>
    <row r="19" spans="1:23" x14ac:dyDescent="0.65">
      <c r="A19" s="123" t="s">
        <v>111</v>
      </c>
      <c r="C19" s="123" t="s">
        <v>175</v>
      </c>
      <c r="E19" s="128">
        <v>20000001</v>
      </c>
      <c r="G19" s="128">
        <v>1227</v>
      </c>
      <c r="I19" s="335">
        <v>0</v>
      </c>
      <c r="K19" s="349">
        <v>0</v>
      </c>
      <c r="M19" s="349">
        <f t="shared" si="1"/>
        <v>0</v>
      </c>
      <c r="O19" s="490">
        <v>24540001227</v>
      </c>
      <c r="P19" s="445"/>
      <c r="Q19" s="490">
        <v>1229394987</v>
      </c>
      <c r="R19" s="445"/>
      <c r="S19" s="490">
        <f t="shared" si="2"/>
        <v>23310606240</v>
      </c>
      <c r="T19" s="19"/>
      <c r="U19" s="80"/>
      <c r="W19" s="8"/>
    </row>
    <row r="20" spans="1:23" x14ac:dyDescent="0.65">
      <c r="A20" s="123" t="s">
        <v>96</v>
      </c>
      <c r="C20" s="123" t="s">
        <v>173</v>
      </c>
      <c r="E20" s="128">
        <v>3000000</v>
      </c>
      <c r="G20" s="128">
        <v>4795</v>
      </c>
      <c r="I20" s="335">
        <v>0</v>
      </c>
      <c r="K20" s="349">
        <v>0</v>
      </c>
      <c r="M20" s="349">
        <f t="shared" si="1"/>
        <v>0</v>
      </c>
      <c r="O20" s="490">
        <v>14385000000</v>
      </c>
      <c r="P20" s="445"/>
      <c r="Q20" s="490">
        <v>649159581</v>
      </c>
      <c r="R20" s="445"/>
      <c r="S20" s="490">
        <f t="shared" si="2"/>
        <v>13735840419</v>
      </c>
      <c r="T20" s="19"/>
      <c r="U20" s="80"/>
      <c r="W20" s="8"/>
    </row>
    <row r="21" spans="1:23" x14ac:dyDescent="0.65">
      <c r="A21" s="123" t="s">
        <v>110</v>
      </c>
      <c r="C21" s="123" t="s">
        <v>177</v>
      </c>
      <c r="E21" s="128">
        <v>17300000</v>
      </c>
      <c r="G21" s="128">
        <v>1400</v>
      </c>
      <c r="I21" s="335">
        <v>0</v>
      </c>
      <c r="K21" s="349">
        <v>0</v>
      </c>
      <c r="M21" s="349">
        <f t="shared" ref="M21:M22" si="3">I21-K21</f>
        <v>0</v>
      </c>
      <c r="O21" s="490">
        <v>24220000000</v>
      </c>
      <c r="P21" s="445"/>
      <c r="Q21" s="490">
        <v>0</v>
      </c>
      <c r="R21" s="445"/>
      <c r="S21" s="490">
        <f t="shared" ref="S21" si="4">O21+Q21</f>
        <v>24220000000</v>
      </c>
      <c r="T21" s="19"/>
      <c r="U21" s="80"/>
      <c r="W21" s="8"/>
    </row>
    <row r="22" spans="1:23" x14ac:dyDescent="0.65">
      <c r="A22" s="123" t="s">
        <v>84</v>
      </c>
      <c r="C22" s="123" t="s">
        <v>176</v>
      </c>
      <c r="E22" s="128">
        <v>114000000</v>
      </c>
      <c r="G22" s="128">
        <v>35</v>
      </c>
      <c r="I22" s="335">
        <v>0</v>
      </c>
      <c r="K22" s="349">
        <v>0</v>
      </c>
      <c r="M22" s="349">
        <f t="shared" si="3"/>
        <v>0</v>
      </c>
      <c r="O22" s="490">
        <v>3990000000</v>
      </c>
      <c r="P22" s="445"/>
      <c r="Q22" s="490">
        <v>93411371</v>
      </c>
      <c r="R22" s="445"/>
      <c r="S22" s="490">
        <f>O22-Q22</f>
        <v>3896588629</v>
      </c>
      <c r="T22" s="19"/>
      <c r="U22" s="80"/>
      <c r="W22" s="8"/>
    </row>
    <row r="23" spans="1:23" x14ac:dyDescent="0.65">
      <c r="A23" s="123" t="s">
        <v>95</v>
      </c>
      <c r="C23" s="123" t="s">
        <v>155</v>
      </c>
      <c r="E23" s="128">
        <v>60000000</v>
      </c>
      <c r="G23" s="128">
        <v>290</v>
      </c>
      <c r="I23" s="335"/>
      <c r="K23" s="349"/>
      <c r="M23" s="349">
        <f>I23+K23</f>
        <v>0</v>
      </c>
      <c r="O23" s="490">
        <v>0</v>
      </c>
      <c r="P23" s="445"/>
      <c r="Q23" s="490"/>
      <c r="R23" s="445"/>
      <c r="S23" s="490">
        <f>O23+Q23</f>
        <v>0</v>
      </c>
      <c r="T23" s="19"/>
      <c r="U23" s="80"/>
      <c r="W23" s="8"/>
    </row>
    <row r="24" spans="1:23" x14ac:dyDescent="0.65">
      <c r="A24" s="123" t="s">
        <v>103</v>
      </c>
      <c r="C24" s="123" t="s">
        <v>156</v>
      </c>
      <c r="E24" s="128">
        <v>8500000</v>
      </c>
      <c r="G24" s="128">
        <v>8300</v>
      </c>
      <c r="I24" s="335">
        <v>0</v>
      </c>
      <c r="K24" s="349">
        <v>0</v>
      </c>
      <c r="M24" s="349">
        <f>I24+K24</f>
        <v>0</v>
      </c>
      <c r="O24" s="490">
        <v>0</v>
      </c>
      <c r="P24" s="445"/>
      <c r="Q24" s="490">
        <v>0</v>
      </c>
      <c r="R24" s="445"/>
      <c r="S24" s="490">
        <f>O24+Q24</f>
        <v>0</v>
      </c>
      <c r="T24" s="19"/>
      <c r="U24" s="80"/>
      <c r="W24" s="8"/>
    </row>
    <row r="25" spans="1:23" x14ac:dyDescent="0.65">
      <c r="A25" s="123" t="s">
        <v>154</v>
      </c>
      <c r="C25" s="123" t="s">
        <v>157</v>
      </c>
      <c r="E25" s="128">
        <v>3053256</v>
      </c>
      <c r="G25" s="128">
        <v>1000</v>
      </c>
      <c r="I25" s="335">
        <v>0</v>
      </c>
      <c r="K25" s="349">
        <v>0</v>
      </c>
      <c r="M25" s="349">
        <f>I25+K25</f>
        <v>0</v>
      </c>
      <c r="O25" s="490">
        <v>0</v>
      </c>
      <c r="P25" s="445"/>
      <c r="Q25" s="490">
        <v>0</v>
      </c>
      <c r="R25" s="445"/>
      <c r="S25" s="490">
        <f>O25+Q25</f>
        <v>0</v>
      </c>
      <c r="T25" s="19"/>
      <c r="U25" s="80"/>
      <c r="W25" s="8"/>
    </row>
    <row r="26" spans="1:23" ht="30.75" thickBot="1" x14ac:dyDescent="0.7">
      <c r="A26" s="113" t="s">
        <v>48</v>
      </c>
      <c r="E26" s="216"/>
      <c r="F26" s="216">
        <f>SUM(F9:F18)</f>
        <v>0</v>
      </c>
      <c r="G26" s="216"/>
      <c r="I26" s="27">
        <f>SUM(I9:I25)</f>
        <v>0</v>
      </c>
      <c r="J26" s="27">
        <f>SUM(J9:J19)</f>
        <v>0</v>
      </c>
      <c r="K26" s="27">
        <f>SUM(K9:K25)</f>
        <v>0</v>
      </c>
      <c r="L26" s="27">
        <f>SUM(L9:L19)</f>
        <v>0</v>
      </c>
      <c r="M26" s="27">
        <f>SUM(M9:M25)</f>
        <v>0</v>
      </c>
      <c r="N26" s="27">
        <f>SUM(N9:N19)</f>
        <v>0</v>
      </c>
      <c r="O26" s="493">
        <f>SUM(O9:O25)</f>
        <v>392448912564</v>
      </c>
      <c r="P26" s="493">
        <f>SUM(P9:P19)</f>
        <v>0</v>
      </c>
      <c r="Q26" s="493">
        <f>SUM(Q9:Q25)</f>
        <v>14576099374</v>
      </c>
      <c r="R26" s="493" t="e">
        <f>SUM(R9:R19)</f>
        <v>#REF!</v>
      </c>
      <c r="S26" s="493">
        <f>SUM(S9:S25)</f>
        <v>377872813190</v>
      </c>
      <c r="T26" s="3"/>
    </row>
    <row r="27" spans="1:23" s="77" customFormat="1" ht="41.25" thickTop="1" x14ac:dyDescent="0.95">
      <c r="C27" s="127"/>
      <c r="D27" s="127"/>
      <c r="E27" s="127"/>
      <c r="I27" s="176"/>
      <c r="J27" s="40"/>
      <c r="K27" s="40"/>
      <c r="L27" s="40"/>
      <c r="M27" s="40"/>
      <c r="O27" s="40"/>
      <c r="P27" s="47"/>
      <c r="Q27" s="40"/>
      <c r="R27" s="47"/>
      <c r="S27" s="40"/>
    </row>
    <row r="28" spans="1:23" x14ac:dyDescent="0.65">
      <c r="A28" s="123"/>
      <c r="C28" s="123"/>
      <c r="K28" s="3"/>
      <c r="O28" s="3"/>
      <c r="Q28" s="3"/>
      <c r="T28" s="1"/>
    </row>
    <row r="29" spans="1:23" x14ac:dyDescent="0.65">
      <c r="A29" s="123"/>
      <c r="C29" s="123"/>
      <c r="K29" s="19"/>
      <c r="O29" s="19"/>
      <c r="Q29" s="19"/>
      <c r="T29" s="1"/>
    </row>
    <row r="30" spans="1:23" x14ac:dyDescent="0.65">
      <c r="T30" s="1"/>
    </row>
    <row r="31" spans="1:23" x14ac:dyDescent="0.65">
      <c r="K31" s="3"/>
      <c r="O31" s="3"/>
      <c r="Q31" s="3"/>
      <c r="T31" s="1"/>
    </row>
    <row r="32" spans="1:23" x14ac:dyDescent="0.65">
      <c r="K32" s="19"/>
      <c r="O32" s="19"/>
      <c r="Q32" s="19"/>
      <c r="T32" s="1"/>
    </row>
    <row r="33" spans="1:20" x14ac:dyDescent="0.65">
      <c r="A33" s="123"/>
      <c r="T33" s="1"/>
    </row>
    <row r="34" spans="1:20" x14ac:dyDescent="0.65">
      <c r="T34" s="1"/>
    </row>
    <row r="35" spans="1:20" x14ac:dyDescent="0.65">
      <c r="T35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C27" sqref="C27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 x14ac:dyDescent="0.65">
      <c r="A2" s="367" t="s">
        <v>50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</row>
    <row r="3" spans="1:20" ht="30" x14ac:dyDescent="0.65">
      <c r="A3" s="367" t="s">
        <v>18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</row>
    <row r="4" spans="1:20" ht="30" x14ac:dyDescent="0.65">
      <c r="A4" s="367" t="str">
        <f>'جمع درآمدها'!A4:I4</f>
        <v>برای ماه منتهی به 1405/05/31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</row>
    <row r="5" spans="1:20" ht="30" x14ac:dyDescent="0.6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20" ht="36" x14ac:dyDescent="0.65">
      <c r="A6" s="438" t="s">
        <v>86</v>
      </c>
      <c r="B6" s="438"/>
      <c r="C6" s="438"/>
    </row>
    <row r="7" spans="1:20" ht="30.75" thickBot="1" x14ac:dyDescent="0.7">
      <c r="A7" s="367" t="s">
        <v>19</v>
      </c>
      <c r="B7" s="367"/>
      <c r="C7" s="367" t="s">
        <v>182</v>
      </c>
      <c r="D7" s="367"/>
      <c r="E7" s="367"/>
      <c r="F7" s="367"/>
      <c r="G7" s="367"/>
      <c r="I7" s="368" t="s">
        <v>183</v>
      </c>
      <c r="J7" s="368" t="s">
        <v>21</v>
      </c>
      <c r="K7" s="368" t="s">
        <v>21</v>
      </c>
      <c r="L7" s="368" t="s">
        <v>21</v>
      </c>
      <c r="M7" s="368" t="s">
        <v>21</v>
      </c>
    </row>
    <row r="8" spans="1:20" ht="30" x14ac:dyDescent="0.65">
      <c r="A8" s="74" t="s">
        <v>22</v>
      </c>
      <c r="C8" s="74" t="s">
        <v>23</v>
      </c>
      <c r="E8" s="74" t="s">
        <v>24</v>
      </c>
      <c r="G8" s="74" t="s">
        <v>25</v>
      </c>
      <c r="I8" s="74" t="s">
        <v>23</v>
      </c>
      <c r="K8" s="74" t="s">
        <v>24</v>
      </c>
      <c r="M8" s="74" t="s">
        <v>25</v>
      </c>
    </row>
    <row r="9" spans="1:20" ht="30" x14ac:dyDescent="0.65">
      <c r="A9" s="113" t="s">
        <v>87</v>
      </c>
      <c r="C9" s="16">
        <v>0</v>
      </c>
      <c r="E9" s="16">
        <v>0</v>
      </c>
      <c r="F9" s="16"/>
      <c r="G9" s="16">
        <f>C9-E9</f>
        <v>0</v>
      </c>
      <c r="H9" s="16"/>
      <c r="I9" s="16">
        <v>0</v>
      </c>
      <c r="J9" s="16"/>
      <c r="K9" s="16">
        <v>0</v>
      </c>
      <c r="L9" s="16"/>
      <c r="M9" s="16">
        <f>I9-K9</f>
        <v>0</v>
      </c>
      <c r="O9" s="65"/>
      <c r="P9" s="65"/>
      <c r="Q9" s="3"/>
      <c r="S9" s="65"/>
      <c r="T9" s="3"/>
    </row>
    <row r="10" spans="1:20" ht="30.75" thickBot="1" x14ac:dyDescent="0.7">
      <c r="A10" s="32"/>
      <c r="C10" s="75">
        <f>SUM(C9:C9)</f>
        <v>0</v>
      </c>
      <c r="D10" s="27"/>
      <c r="E10" s="76">
        <f>SUM(E9:E9)</f>
        <v>0</v>
      </c>
      <c r="F10" s="75"/>
      <c r="G10" s="75">
        <f>SUM(G9:G9)</f>
        <v>0</v>
      </c>
      <c r="H10" s="75"/>
      <c r="I10" s="75">
        <f>SUM(I9:I9)</f>
        <v>0</v>
      </c>
      <c r="J10" s="75"/>
      <c r="K10" s="76">
        <f>SUM(K9:K9)</f>
        <v>0</v>
      </c>
      <c r="L10" s="75"/>
      <c r="M10" s="75">
        <f>SUM(M9:M9)</f>
        <v>0</v>
      </c>
    </row>
    <row r="11" spans="1:20" ht="28.5" thickTop="1" x14ac:dyDescent="0.65">
      <c r="C11" s="19"/>
      <c r="G11" s="35"/>
      <c r="I11" s="3"/>
      <c r="M11" s="3"/>
    </row>
    <row r="12" spans="1:20" x14ac:dyDescent="0.65">
      <c r="C12" s="73"/>
      <c r="G12" s="35"/>
      <c r="I12" s="73"/>
      <c r="M12" s="73"/>
    </row>
    <row r="13" spans="1:20" x14ac:dyDescent="0.65">
      <c r="G13" s="35"/>
      <c r="M13" s="73"/>
    </row>
    <row r="14" spans="1:20" x14ac:dyDescent="0.65">
      <c r="G14" s="35"/>
    </row>
    <row r="15" spans="1:20" x14ac:dyDescent="0.65">
      <c r="G15" s="35"/>
    </row>
    <row r="16" spans="1:20" x14ac:dyDescent="0.65">
      <c r="G16" s="35"/>
      <c r="M16" s="73"/>
    </row>
    <row r="17" spans="7:7" x14ac:dyDescent="0.65">
      <c r="G17" s="35"/>
    </row>
    <row r="18" spans="7:7" x14ac:dyDescent="0.65">
      <c r="G18" s="35"/>
    </row>
    <row r="19" spans="7:7" x14ac:dyDescent="0.65">
      <c r="G19" s="35"/>
    </row>
    <row r="20" spans="7:7" x14ac:dyDescent="0.65">
      <c r="G20" s="35"/>
    </row>
    <row r="21" spans="7:7" x14ac:dyDescent="0.65">
      <c r="G21" s="35"/>
    </row>
    <row r="22" spans="7:7" x14ac:dyDescent="0.65">
      <c r="G22" s="35"/>
    </row>
    <row r="23" spans="7:7" x14ac:dyDescent="0.65">
      <c r="G23" s="35"/>
    </row>
    <row r="24" spans="7:7" x14ac:dyDescent="0.65">
      <c r="G24" s="35"/>
    </row>
    <row r="25" spans="7:7" x14ac:dyDescent="0.65">
      <c r="G25" s="35"/>
    </row>
    <row r="26" spans="7:7" x14ac:dyDescent="0.65">
      <c r="G26" s="35"/>
    </row>
    <row r="27" spans="7:7" x14ac:dyDescent="0.65">
      <c r="G27" s="35"/>
    </row>
    <row r="28" spans="7:7" x14ac:dyDescent="0.65">
      <c r="G28" s="35"/>
    </row>
    <row r="29" spans="7:7" x14ac:dyDescent="0.65">
      <c r="G29" s="35"/>
    </row>
    <row r="30" spans="7:7" x14ac:dyDescent="0.65">
      <c r="G30" s="35"/>
    </row>
    <row r="31" spans="7:7" x14ac:dyDescent="0.65">
      <c r="G31" s="35"/>
    </row>
    <row r="32" spans="7:7" x14ac:dyDescent="0.65">
      <c r="G32" s="35"/>
    </row>
    <row r="33" spans="7:7" x14ac:dyDescent="0.65">
      <c r="G33" s="35"/>
    </row>
    <row r="34" spans="7:7" x14ac:dyDescent="0.65">
      <c r="G34" s="35"/>
    </row>
    <row r="35" spans="7:7" x14ac:dyDescent="0.65">
      <c r="G35" s="35"/>
    </row>
    <row r="36" spans="7:7" x14ac:dyDescent="0.65">
      <c r="G36" s="35"/>
    </row>
    <row r="37" spans="7:7" x14ac:dyDescent="0.65">
      <c r="G37" s="35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2"/>
  <sheetViews>
    <sheetView rightToLeft="1" view="pageBreakPreview" zoomScale="53" zoomScaleNormal="100" zoomScaleSheetLayoutView="53" workbookViewId="0">
      <selection activeCell="M27" sqref="M27"/>
    </sheetView>
  </sheetViews>
  <sheetFormatPr defaultColWidth="9.140625" defaultRowHeight="27.75" x14ac:dyDescent="0.65"/>
  <cols>
    <col min="1" max="1" width="61.285156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 x14ac:dyDescent="0.65">
      <c r="A2" s="367" t="s">
        <v>50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</row>
    <row r="3" spans="1:20" ht="30" x14ac:dyDescent="0.65">
      <c r="A3" s="367" t="s">
        <v>18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</row>
    <row r="4" spans="1:20" ht="30" x14ac:dyDescent="0.65">
      <c r="A4" s="367" t="str">
        <f>'جمع درآمدها'!A4:I4</f>
        <v>برای ماه منتهی به 1405/05/31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</row>
    <row r="5" spans="1:20" ht="30" x14ac:dyDescent="0.6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20" ht="36" x14ac:dyDescent="0.65">
      <c r="A6" s="438" t="s">
        <v>55</v>
      </c>
      <c r="B6" s="438"/>
      <c r="C6" s="438"/>
    </row>
    <row r="7" spans="1:20" ht="30.75" thickBot="1" x14ac:dyDescent="0.7">
      <c r="A7" s="367" t="s">
        <v>19</v>
      </c>
      <c r="B7" s="367"/>
      <c r="C7" s="367" t="s">
        <v>182</v>
      </c>
      <c r="D7" s="367"/>
      <c r="E7" s="367"/>
      <c r="F7" s="367"/>
      <c r="G7" s="367"/>
      <c r="I7" s="368" t="s">
        <v>183</v>
      </c>
      <c r="J7" s="368" t="s">
        <v>21</v>
      </c>
      <c r="K7" s="368" t="s">
        <v>21</v>
      </c>
      <c r="L7" s="368" t="s">
        <v>21</v>
      </c>
      <c r="M7" s="368" t="s">
        <v>21</v>
      </c>
      <c r="P7" s="439"/>
      <c r="Q7" s="439"/>
      <c r="R7" s="400"/>
      <c r="S7" s="400"/>
    </row>
    <row r="8" spans="1:20" ht="30" x14ac:dyDescent="0.65">
      <c r="A8" s="74" t="s">
        <v>22</v>
      </c>
      <c r="C8" s="74" t="s">
        <v>23</v>
      </c>
      <c r="E8" s="74" t="s">
        <v>24</v>
      </c>
      <c r="G8" s="74" t="s">
        <v>25</v>
      </c>
      <c r="I8" s="74" t="s">
        <v>23</v>
      </c>
      <c r="K8" s="74" t="s">
        <v>24</v>
      </c>
      <c r="M8" s="74" t="s">
        <v>25</v>
      </c>
    </row>
    <row r="9" spans="1:20" ht="30" x14ac:dyDescent="0.75">
      <c r="A9" s="2" t="s">
        <v>120</v>
      </c>
      <c r="C9" s="447">
        <v>32625674</v>
      </c>
      <c r="D9" s="445"/>
      <c r="E9" s="447">
        <v>0</v>
      </c>
      <c r="F9" s="447"/>
      <c r="G9" s="447">
        <f>C9-E9</f>
        <v>32625674</v>
      </c>
      <c r="H9" s="447"/>
      <c r="I9" s="447">
        <v>84459227</v>
      </c>
      <c r="J9" s="447"/>
      <c r="K9" s="447">
        <v>0</v>
      </c>
      <c r="L9" s="447"/>
      <c r="M9" s="447">
        <f t="shared" ref="M9:M14" si="0">I9+K9</f>
        <v>84459227</v>
      </c>
      <c r="O9" s="65"/>
      <c r="P9" s="16"/>
      <c r="Q9" s="16"/>
      <c r="R9" s="3"/>
      <c r="S9" s="16"/>
      <c r="T9" s="3"/>
    </row>
    <row r="10" spans="1:20" ht="30" x14ac:dyDescent="0.75">
      <c r="A10" s="2" t="s">
        <v>121</v>
      </c>
      <c r="C10" s="447">
        <v>692417</v>
      </c>
      <c r="D10" s="445"/>
      <c r="E10" s="447">
        <v>0</v>
      </c>
      <c r="F10" s="447"/>
      <c r="G10" s="447">
        <f>C10-E10</f>
        <v>692417</v>
      </c>
      <c r="H10" s="447"/>
      <c r="I10" s="447">
        <v>2885307</v>
      </c>
      <c r="J10" s="447"/>
      <c r="K10" s="447">
        <v>0</v>
      </c>
      <c r="L10" s="447"/>
      <c r="M10" s="447">
        <f t="shared" si="0"/>
        <v>2885307</v>
      </c>
      <c r="O10" s="65"/>
      <c r="P10" s="16"/>
      <c r="Q10" s="16"/>
      <c r="R10" s="3"/>
      <c r="S10" s="16"/>
      <c r="T10" s="3"/>
    </row>
    <row r="11" spans="1:20" ht="30" x14ac:dyDescent="0.75">
      <c r="A11" s="2" t="s">
        <v>122</v>
      </c>
      <c r="C11" s="447">
        <v>2330</v>
      </c>
      <c r="D11" s="445"/>
      <c r="E11" s="447">
        <v>0</v>
      </c>
      <c r="F11" s="447"/>
      <c r="G11" s="447">
        <f t="shared" ref="G11:G13" si="1">C11-E11</f>
        <v>2330</v>
      </c>
      <c r="H11" s="447"/>
      <c r="I11" s="447">
        <v>11489</v>
      </c>
      <c r="J11" s="447"/>
      <c r="K11" s="447">
        <v>0</v>
      </c>
      <c r="L11" s="447"/>
      <c r="M11" s="447">
        <f t="shared" si="0"/>
        <v>11489</v>
      </c>
      <c r="O11" s="65"/>
      <c r="P11" s="16"/>
      <c r="Q11" s="16"/>
      <c r="R11" s="3"/>
      <c r="S11" s="16"/>
      <c r="T11" s="3"/>
    </row>
    <row r="12" spans="1:20" ht="30" x14ac:dyDescent="0.75">
      <c r="A12" s="2" t="s">
        <v>124</v>
      </c>
      <c r="C12" s="447">
        <v>6224</v>
      </c>
      <c r="D12" s="445"/>
      <c r="E12" s="447">
        <v>0</v>
      </c>
      <c r="F12" s="447"/>
      <c r="G12" s="447">
        <f t="shared" si="1"/>
        <v>6224</v>
      </c>
      <c r="H12" s="447"/>
      <c r="I12" s="447">
        <v>33444</v>
      </c>
      <c r="J12" s="447"/>
      <c r="K12" s="447">
        <v>0</v>
      </c>
      <c r="L12" s="447"/>
      <c r="M12" s="447">
        <f t="shared" si="0"/>
        <v>33444</v>
      </c>
      <c r="O12" s="65"/>
      <c r="P12" s="16"/>
      <c r="Q12" s="16"/>
      <c r="R12" s="3"/>
      <c r="S12" s="16"/>
      <c r="T12" s="3"/>
    </row>
    <row r="13" spans="1:20" ht="30" x14ac:dyDescent="0.75">
      <c r="A13" s="2" t="s">
        <v>125</v>
      </c>
      <c r="C13" s="447">
        <v>19854</v>
      </c>
      <c r="D13" s="445"/>
      <c r="E13" s="447">
        <v>0</v>
      </c>
      <c r="F13" s="447"/>
      <c r="G13" s="447">
        <f t="shared" si="1"/>
        <v>19854</v>
      </c>
      <c r="H13" s="447"/>
      <c r="I13" s="447">
        <v>167654</v>
      </c>
      <c r="J13" s="447"/>
      <c r="K13" s="447">
        <v>0</v>
      </c>
      <c r="L13" s="447"/>
      <c r="M13" s="447">
        <f>I13+K13</f>
        <v>167654</v>
      </c>
      <c r="N13" s="305"/>
      <c r="O13" s="326"/>
      <c r="P13" s="16"/>
      <c r="Q13" s="16"/>
      <c r="R13" s="3"/>
      <c r="S13" s="16"/>
      <c r="T13" s="3"/>
    </row>
    <row r="14" spans="1:20" ht="30" x14ac:dyDescent="0.75">
      <c r="A14" s="2" t="s">
        <v>115</v>
      </c>
      <c r="C14" s="447">
        <v>0</v>
      </c>
      <c r="D14" s="445"/>
      <c r="E14" s="447">
        <v>0</v>
      </c>
      <c r="F14" s="447"/>
      <c r="G14" s="494">
        <f>C14-E14</f>
        <v>0</v>
      </c>
      <c r="H14" s="447"/>
      <c r="I14" s="447">
        <v>0</v>
      </c>
      <c r="J14" s="447"/>
      <c r="K14" s="447">
        <v>0</v>
      </c>
      <c r="L14" s="447"/>
      <c r="M14" s="447">
        <f t="shared" si="0"/>
        <v>0</v>
      </c>
      <c r="O14" s="65"/>
      <c r="P14" s="16"/>
      <c r="Q14" s="16"/>
      <c r="R14" s="3"/>
      <c r="S14" s="16"/>
      <c r="T14" s="3"/>
    </row>
    <row r="15" spans="1:20" ht="30" x14ac:dyDescent="0.75">
      <c r="A15" s="2" t="s">
        <v>117</v>
      </c>
      <c r="C15" s="447">
        <v>0</v>
      </c>
      <c r="D15" s="445"/>
      <c r="E15" s="447">
        <v>0</v>
      </c>
      <c r="F15" s="447"/>
      <c r="G15" s="494">
        <f t="shared" ref="G15:G22" si="2">C15-E15</f>
        <v>0</v>
      </c>
      <c r="H15" s="447"/>
      <c r="I15" s="447">
        <v>0</v>
      </c>
      <c r="J15" s="447"/>
      <c r="K15" s="447">
        <v>0</v>
      </c>
      <c r="L15" s="447"/>
      <c r="M15" s="447">
        <f t="shared" ref="M15:M22" si="3">I15+K15</f>
        <v>0</v>
      </c>
      <c r="O15" s="65"/>
      <c r="P15" s="16"/>
      <c r="Q15" s="16"/>
      <c r="R15" s="3"/>
      <c r="S15" s="16"/>
      <c r="T15" s="3"/>
    </row>
    <row r="16" spans="1:20" ht="30" x14ac:dyDescent="0.75">
      <c r="A16" s="2" t="s">
        <v>117</v>
      </c>
      <c r="C16" s="447">
        <v>0</v>
      </c>
      <c r="D16" s="445"/>
      <c r="E16" s="447">
        <v>0</v>
      </c>
      <c r="F16" s="447"/>
      <c r="G16" s="494">
        <f>C16-E16</f>
        <v>0</v>
      </c>
      <c r="H16" s="447"/>
      <c r="I16" s="447">
        <v>0</v>
      </c>
      <c r="J16" s="447"/>
      <c r="K16" s="447">
        <v>0</v>
      </c>
      <c r="L16" s="447"/>
      <c r="M16" s="447">
        <f t="shared" si="3"/>
        <v>0</v>
      </c>
      <c r="O16" s="65"/>
      <c r="P16" s="16"/>
      <c r="Q16" s="16"/>
      <c r="R16" s="3"/>
      <c r="S16" s="16"/>
      <c r="T16" s="3"/>
    </row>
    <row r="17" spans="1:20" ht="30" x14ac:dyDescent="0.75">
      <c r="A17" s="2" t="s">
        <v>117</v>
      </c>
      <c r="C17" s="447">
        <v>0</v>
      </c>
      <c r="D17" s="445"/>
      <c r="E17" s="447">
        <v>0</v>
      </c>
      <c r="F17" s="447"/>
      <c r="G17" s="494">
        <f>C17-E17</f>
        <v>0</v>
      </c>
      <c r="H17" s="447"/>
      <c r="I17" s="447">
        <v>0</v>
      </c>
      <c r="J17" s="447"/>
      <c r="K17" s="447">
        <v>0</v>
      </c>
      <c r="L17" s="447"/>
      <c r="M17" s="447">
        <f>I17+K17</f>
        <v>0</v>
      </c>
      <c r="O17" s="65"/>
      <c r="P17" s="16"/>
      <c r="Q17" s="16"/>
      <c r="R17" s="3"/>
      <c r="S17" s="16"/>
      <c r="T17" s="3"/>
    </row>
    <row r="18" spans="1:20" ht="30" x14ac:dyDescent="0.75">
      <c r="A18" s="2" t="s">
        <v>127</v>
      </c>
      <c r="C18" s="447">
        <v>4424</v>
      </c>
      <c r="D18" s="445"/>
      <c r="E18" s="447">
        <v>0</v>
      </c>
      <c r="F18" s="447"/>
      <c r="G18" s="447">
        <f>C18-E18</f>
        <v>4424</v>
      </c>
      <c r="H18" s="447"/>
      <c r="I18" s="447">
        <v>21658</v>
      </c>
      <c r="J18" s="447"/>
      <c r="K18" s="447">
        <v>0</v>
      </c>
      <c r="L18" s="447"/>
      <c r="M18" s="447">
        <f t="shared" si="3"/>
        <v>21658</v>
      </c>
      <c r="O18" s="65"/>
      <c r="P18" s="16"/>
      <c r="Q18" s="16"/>
      <c r="R18" s="3"/>
      <c r="S18" s="16"/>
      <c r="T18" s="3"/>
    </row>
    <row r="19" spans="1:20" ht="30" x14ac:dyDescent="0.75">
      <c r="A19" s="2" t="s">
        <v>130</v>
      </c>
      <c r="C19" s="447">
        <v>2904528</v>
      </c>
      <c r="D19" s="445"/>
      <c r="E19" s="447">
        <v>1966</v>
      </c>
      <c r="F19" s="447"/>
      <c r="G19" s="447">
        <f>C19-E19</f>
        <v>2902562</v>
      </c>
      <c r="H19" s="447"/>
      <c r="I19" s="447">
        <v>14389135</v>
      </c>
      <c r="J19" s="447"/>
      <c r="K19" s="447">
        <v>6970</v>
      </c>
      <c r="L19" s="447"/>
      <c r="M19" s="447">
        <f>I19-K19</f>
        <v>14382165</v>
      </c>
      <c r="O19" s="326"/>
      <c r="P19" s="16"/>
      <c r="Q19" s="16"/>
      <c r="R19" s="3"/>
      <c r="S19" s="16"/>
      <c r="T19" s="3"/>
    </row>
    <row r="20" spans="1:20" ht="30" x14ac:dyDescent="0.75">
      <c r="A20" s="2" t="s">
        <v>131</v>
      </c>
      <c r="C20" s="447">
        <v>0</v>
      </c>
      <c r="D20" s="445"/>
      <c r="E20" s="447">
        <v>0</v>
      </c>
      <c r="F20" s="447"/>
      <c r="G20" s="447">
        <f t="shared" si="2"/>
        <v>0</v>
      </c>
      <c r="H20" s="447"/>
      <c r="I20" s="447">
        <v>0</v>
      </c>
      <c r="J20" s="447"/>
      <c r="K20" s="447">
        <v>0</v>
      </c>
      <c r="L20" s="447"/>
      <c r="M20" s="447">
        <f t="shared" si="3"/>
        <v>0</v>
      </c>
      <c r="O20" s="65"/>
      <c r="P20" s="16"/>
      <c r="Q20" s="16"/>
      <c r="R20" s="3"/>
      <c r="S20" s="16"/>
      <c r="T20" s="3"/>
    </row>
    <row r="21" spans="1:20" ht="30" x14ac:dyDescent="0.75">
      <c r="A21" s="2" t="s">
        <v>131</v>
      </c>
      <c r="C21" s="447">
        <v>0</v>
      </c>
      <c r="D21" s="445"/>
      <c r="E21" s="447">
        <v>0</v>
      </c>
      <c r="F21" s="447"/>
      <c r="G21" s="447">
        <f t="shared" si="2"/>
        <v>0</v>
      </c>
      <c r="H21" s="447"/>
      <c r="I21" s="447">
        <v>0</v>
      </c>
      <c r="J21" s="447"/>
      <c r="K21" s="447">
        <v>0</v>
      </c>
      <c r="L21" s="447"/>
      <c r="M21" s="447">
        <f t="shared" si="3"/>
        <v>0</v>
      </c>
      <c r="O21" s="65"/>
      <c r="P21" s="16"/>
      <c r="Q21" s="16"/>
      <c r="R21" s="3"/>
      <c r="S21" s="16"/>
      <c r="T21" s="3"/>
    </row>
    <row r="22" spans="1:20" ht="30" x14ac:dyDescent="0.75">
      <c r="A22" s="2" t="s">
        <v>131</v>
      </c>
      <c r="C22" s="447">
        <v>0</v>
      </c>
      <c r="D22" s="445"/>
      <c r="E22" s="447">
        <v>0</v>
      </c>
      <c r="F22" s="447"/>
      <c r="G22" s="447">
        <f t="shared" si="2"/>
        <v>0</v>
      </c>
      <c r="H22" s="447"/>
      <c r="I22" s="447">
        <v>0</v>
      </c>
      <c r="J22" s="447"/>
      <c r="K22" s="447">
        <v>0</v>
      </c>
      <c r="L22" s="447"/>
      <c r="M22" s="447">
        <f t="shared" si="3"/>
        <v>0</v>
      </c>
      <c r="O22" s="65"/>
      <c r="P22" s="16"/>
      <c r="Q22" s="16"/>
      <c r="R22" s="3"/>
      <c r="S22" s="16"/>
      <c r="T22" s="3"/>
    </row>
    <row r="23" spans="1:20" ht="30" x14ac:dyDescent="0.75">
      <c r="A23" s="2" t="s">
        <v>158</v>
      </c>
      <c r="C23" s="447">
        <v>7187815</v>
      </c>
      <c r="D23" s="445"/>
      <c r="E23" s="447">
        <v>15719</v>
      </c>
      <c r="F23" s="447"/>
      <c r="G23" s="447">
        <f>C23-E23</f>
        <v>7172096</v>
      </c>
      <c r="H23" s="447"/>
      <c r="I23" s="447">
        <v>4433406392</v>
      </c>
      <c r="J23" s="447"/>
      <c r="K23" s="447">
        <v>19269</v>
      </c>
      <c r="L23" s="447"/>
      <c r="M23" s="447">
        <f>I23-K23</f>
        <v>4433387123</v>
      </c>
      <c r="O23" s="65"/>
      <c r="P23" s="16"/>
      <c r="Q23" s="16"/>
      <c r="R23" s="3"/>
      <c r="S23" s="16"/>
      <c r="T23" s="3"/>
    </row>
    <row r="24" spans="1:20" ht="30" x14ac:dyDescent="0.75">
      <c r="A24" s="2" t="s">
        <v>158</v>
      </c>
      <c r="C24" s="447">
        <v>2235537090</v>
      </c>
      <c r="D24" s="445"/>
      <c r="E24" s="447">
        <v>320653</v>
      </c>
      <c r="F24" s="447"/>
      <c r="G24" s="447">
        <f>C24-E24</f>
        <v>2235216437</v>
      </c>
      <c r="H24" s="447"/>
      <c r="I24" s="447">
        <v>2358524524</v>
      </c>
      <c r="J24" s="447"/>
      <c r="K24" s="447">
        <v>690186</v>
      </c>
      <c r="L24" s="447"/>
      <c r="M24" s="447">
        <f>I24-K24</f>
        <v>2357834338</v>
      </c>
      <c r="O24" s="65"/>
      <c r="P24" s="16"/>
      <c r="Q24" s="16"/>
      <c r="R24" s="3"/>
      <c r="S24" s="16"/>
      <c r="T24" s="3"/>
    </row>
    <row r="25" spans="1:20" ht="30.75" thickBot="1" x14ac:dyDescent="0.7">
      <c r="A25" s="32"/>
      <c r="C25" s="75">
        <f>SUM(C9:C24)</f>
        <v>2278980356</v>
      </c>
      <c r="D25" s="493"/>
      <c r="E25" s="495">
        <f>SUM(E9:E24)</f>
        <v>338338</v>
      </c>
      <c r="F25" s="75"/>
      <c r="G25" s="75">
        <f>SUM(G9:G24)</f>
        <v>2278642018</v>
      </c>
      <c r="H25" s="75"/>
      <c r="I25" s="75">
        <f>SUM(I9:I24)</f>
        <v>6893898830</v>
      </c>
      <c r="J25" s="75"/>
      <c r="K25" s="495">
        <f>SUM(K9:K24)</f>
        <v>716425</v>
      </c>
      <c r="L25" s="75"/>
      <c r="M25" s="75">
        <f>SUM(M9:M24)</f>
        <v>6893182405</v>
      </c>
    </row>
    <row r="26" spans="1:20" ht="28.5" thickTop="1" x14ac:dyDescent="0.65">
      <c r="C26" s="3"/>
      <c r="I26" s="3"/>
    </row>
    <row r="27" spans="1:20" x14ac:dyDescent="0.65">
      <c r="C27" s="73"/>
      <c r="G27" s="3"/>
      <c r="I27" s="73"/>
      <c r="M27" s="3"/>
    </row>
    <row r="28" spans="1:20" x14ac:dyDescent="0.65">
      <c r="G28" s="73"/>
      <c r="M28" s="73"/>
    </row>
    <row r="33" spans="3:9" x14ac:dyDescent="0.65">
      <c r="G33" s="35"/>
    </row>
    <row r="34" spans="3:9" x14ac:dyDescent="0.65">
      <c r="C34" s="3"/>
      <c r="G34" s="35"/>
      <c r="I34" s="3"/>
    </row>
    <row r="35" spans="3:9" x14ac:dyDescent="0.65">
      <c r="C35" s="73"/>
      <c r="G35" s="35"/>
      <c r="I35" s="73"/>
    </row>
    <row r="36" spans="3:9" x14ac:dyDescent="0.65">
      <c r="G36" s="35"/>
    </row>
    <row r="37" spans="3:9" x14ac:dyDescent="0.65">
      <c r="G37" s="35"/>
    </row>
    <row r="38" spans="3:9" x14ac:dyDescent="0.65">
      <c r="G38" s="35"/>
    </row>
    <row r="39" spans="3:9" x14ac:dyDescent="0.65">
      <c r="G39" s="35"/>
    </row>
    <row r="40" spans="3:9" x14ac:dyDescent="0.65">
      <c r="G40" s="35"/>
    </row>
    <row r="41" spans="3:9" x14ac:dyDescent="0.65">
      <c r="G41" s="35"/>
    </row>
    <row r="42" spans="3:9" x14ac:dyDescent="0.65">
      <c r="G42" s="35"/>
    </row>
    <row r="43" spans="3:9" x14ac:dyDescent="0.65">
      <c r="G43" s="35"/>
    </row>
    <row r="44" spans="3:9" x14ac:dyDescent="0.65">
      <c r="G44" s="35"/>
    </row>
    <row r="45" spans="3:9" x14ac:dyDescent="0.65">
      <c r="G45" s="35"/>
    </row>
    <row r="46" spans="3:9" x14ac:dyDescent="0.65">
      <c r="G46" s="35"/>
    </row>
    <row r="47" spans="3:9" x14ac:dyDescent="0.65">
      <c r="G47" s="35"/>
    </row>
    <row r="48" spans="3:9" x14ac:dyDescent="0.65">
      <c r="G48" s="35"/>
    </row>
    <row r="49" spans="7:7" x14ac:dyDescent="0.65">
      <c r="G49" s="35"/>
    </row>
    <row r="50" spans="7:7" x14ac:dyDescent="0.65">
      <c r="G50" s="35"/>
    </row>
    <row r="51" spans="7:7" x14ac:dyDescent="0.65">
      <c r="G51" s="35"/>
    </row>
    <row r="52" spans="7:7" x14ac:dyDescent="0.65">
      <c r="G52" s="35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68"/>
  <sheetViews>
    <sheetView rightToLeft="1" view="pageBreakPreview" topLeftCell="A16" zoomScale="55" zoomScaleNormal="100" zoomScaleSheetLayoutView="55" workbookViewId="0">
      <selection activeCell="Q34" sqref="Q34"/>
    </sheetView>
  </sheetViews>
  <sheetFormatPr defaultColWidth="8.7109375" defaultRowHeight="27.75" x14ac:dyDescent="0.6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8.7109375" style="1" bestFit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 x14ac:dyDescent="0.65"/>
    <row r="2" spans="1:32" s="77" customFormat="1" ht="36" x14ac:dyDescent="0.8">
      <c r="A2" s="366" t="s">
        <v>50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</row>
    <row r="3" spans="1:32" s="77" customFormat="1" ht="36" x14ac:dyDescent="0.8">
      <c r="A3" s="366" t="s">
        <v>18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</row>
    <row r="4" spans="1:32" s="77" customFormat="1" ht="36" x14ac:dyDescent="0.8">
      <c r="A4" s="366" t="str">
        <f>'درآمد ناشی از تغییر قیمت اوراق '!A4:Q4</f>
        <v>برای ماه منتهی به 1405/05/31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</row>
    <row r="5" spans="1:32" s="77" customFormat="1" ht="36" x14ac:dyDescent="0.8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</row>
    <row r="6" spans="1:32" ht="40.5" customHeight="1" x14ac:dyDescent="0.65">
      <c r="A6" s="369" t="s">
        <v>57</v>
      </c>
      <c r="B6" s="369"/>
      <c r="C6" s="369"/>
      <c r="D6" s="369"/>
      <c r="E6" s="369"/>
      <c r="F6" s="369"/>
      <c r="G6" s="369"/>
      <c r="H6" s="369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</row>
    <row r="7" spans="1:32" ht="45" customHeight="1" thickBot="1" x14ac:dyDescent="0.7">
      <c r="A7" s="367" t="s">
        <v>1</v>
      </c>
      <c r="C7" s="368" t="s">
        <v>182</v>
      </c>
      <c r="D7" s="368" t="s">
        <v>20</v>
      </c>
      <c r="E7" s="368" t="s">
        <v>20</v>
      </c>
      <c r="F7" s="368" t="s">
        <v>20</v>
      </c>
      <c r="G7" s="368" t="s">
        <v>20</v>
      </c>
      <c r="H7" s="368" t="s">
        <v>20</v>
      </c>
      <c r="I7" s="368" t="s">
        <v>20</v>
      </c>
      <c r="K7" s="368" t="s">
        <v>183</v>
      </c>
      <c r="L7" s="368" t="s">
        <v>21</v>
      </c>
      <c r="M7" s="368" t="s">
        <v>21</v>
      </c>
      <c r="N7" s="368" t="s">
        <v>21</v>
      </c>
      <c r="O7" s="368" t="s">
        <v>21</v>
      </c>
      <c r="P7" s="368" t="s">
        <v>21</v>
      </c>
      <c r="Q7" s="368" t="s">
        <v>21</v>
      </c>
      <c r="R7" s="365"/>
      <c r="S7" s="365"/>
      <c r="T7" s="365"/>
      <c r="U7" s="365"/>
      <c r="V7" s="365"/>
      <c r="W7" s="365"/>
      <c r="X7" s="365"/>
      <c r="Y7" s="365"/>
      <c r="Z7" s="365"/>
      <c r="AA7" s="365"/>
      <c r="AB7" s="365"/>
      <c r="AC7" s="365"/>
      <c r="AD7" s="365"/>
      <c r="AE7" s="365"/>
      <c r="AF7" s="365"/>
    </row>
    <row r="8" spans="1:32" s="8" customFormat="1" ht="54.75" customHeight="1" thickBot="1" x14ac:dyDescent="0.7">
      <c r="A8" s="368" t="s">
        <v>1</v>
      </c>
      <c r="C8" s="79" t="s">
        <v>4</v>
      </c>
      <c r="E8" s="79" t="s">
        <v>33</v>
      </c>
      <c r="G8" s="79" t="s">
        <v>34</v>
      </c>
      <c r="I8" s="79" t="s">
        <v>36</v>
      </c>
      <c r="K8" s="79" t="s">
        <v>4</v>
      </c>
      <c r="M8" s="79" t="s">
        <v>33</v>
      </c>
      <c r="O8" s="79" t="s">
        <v>34</v>
      </c>
      <c r="Q8" s="79" t="s">
        <v>36</v>
      </c>
      <c r="R8" s="96"/>
      <c r="S8" s="113"/>
      <c r="T8" s="80"/>
      <c r="U8" s="190"/>
      <c r="V8" s="190"/>
      <c r="W8" s="190"/>
      <c r="X8" s="190"/>
      <c r="Y8" s="190"/>
      <c r="Z8" s="190"/>
      <c r="AA8" s="190"/>
      <c r="AB8" s="113"/>
      <c r="AC8" s="113"/>
      <c r="AD8" s="113"/>
      <c r="AE8" s="113"/>
      <c r="AF8" s="113"/>
    </row>
    <row r="9" spans="1:32" s="305" customFormat="1" ht="34.5" customHeight="1" x14ac:dyDescent="0.65">
      <c r="A9" s="324" t="s">
        <v>153</v>
      </c>
      <c r="B9" s="1"/>
      <c r="C9" s="449">
        <v>0</v>
      </c>
      <c r="D9" s="449"/>
      <c r="E9" s="449">
        <v>0</v>
      </c>
      <c r="F9" s="449"/>
      <c r="G9" s="449">
        <v>0</v>
      </c>
      <c r="H9" s="449"/>
      <c r="I9" s="449">
        <f>E9-G9</f>
        <v>0</v>
      </c>
      <c r="J9" s="449"/>
      <c r="K9" s="449">
        <v>11000000</v>
      </c>
      <c r="L9" s="449"/>
      <c r="M9" s="449">
        <v>168945043467</v>
      </c>
      <c r="N9" s="449"/>
      <c r="O9" s="449">
        <v>184790442100</v>
      </c>
      <c r="P9" s="449"/>
      <c r="Q9" s="449">
        <f>M9-O9</f>
        <v>-15845398633</v>
      </c>
      <c r="R9" s="212"/>
      <c r="S9" s="212"/>
      <c r="T9" s="308"/>
      <c r="U9" s="307"/>
      <c r="V9" s="306"/>
      <c r="W9" s="307"/>
      <c r="X9" s="309"/>
      <c r="Y9" s="308"/>
      <c r="Z9" s="307"/>
      <c r="AA9" s="307"/>
      <c r="AB9" s="310"/>
      <c r="AC9" s="308"/>
      <c r="AD9" s="310"/>
      <c r="AE9" s="310"/>
      <c r="AF9" s="306"/>
    </row>
    <row r="10" spans="1:32" s="305" customFormat="1" ht="34.5" customHeight="1" x14ac:dyDescent="0.65">
      <c r="A10" s="123" t="s">
        <v>166</v>
      </c>
      <c r="B10" s="1"/>
      <c r="C10" s="449">
        <v>1000000</v>
      </c>
      <c r="D10" s="449"/>
      <c r="E10" s="449">
        <v>24072470280</v>
      </c>
      <c r="F10" s="449"/>
      <c r="G10" s="449">
        <v>19878577331</v>
      </c>
      <c r="H10" s="449"/>
      <c r="I10" s="449">
        <f t="shared" ref="I10:I32" si="0">E10-G10</f>
        <v>4193892949</v>
      </c>
      <c r="J10" s="449"/>
      <c r="K10" s="449">
        <v>1585078</v>
      </c>
      <c r="L10" s="449"/>
      <c r="M10" s="449">
        <v>38049737014</v>
      </c>
      <c r="N10" s="449"/>
      <c r="O10" s="449">
        <v>31310339301</v>
      </c>
      <c r="P10" s="449"/>
      <c r="Q10" s="449">
        <f t="shared" ref="Q10:Q33" si="1">M10-O10</f>
        <v>6739397713</v>
      </c>
      <c r="R10" s="212"/>
      <c r="S10" s="212"/>
      <c r="T10" s="308"/>
      <c r="U10" s="307"/>
      <c r="V10" s="306"/>
      <c r="W10" s="307"/>
      <c r="X10" s="309"/>
      <c r="Y10" s="308"/>
      <c r="Z10" s="307"/>
      <c r="AA10" s="307"/>
      <c r="AB10" s="310"/>
      <c r="AC10" s="308"/>
      <c r="AD10" s="310"/>
      <c r="AE10" s="310"/>
      <c r="AF10" s="306"/>
    </row>
    <row r="11" spans="1:32" s="305" customFormat="1" ht="34.5" customHeight="1" x14ac:dyDescent="0.65">
      <c r="A11" s="123" t="s">
        <v>59</v>
      </c>
      <c r="B11" s="1"/>
      <c r="C11" s="449">
        <v>530000</v>
      </c>
      <c r="D11" s="449"/>
      <c r="E11" s="449">
        <v>41151917700</v>
      </c>
      <c r="F11" s="449"/>
      <c r="G11" s="449">
        <v>40959922558</v>
      </c>
      <c r="H11" s="449"/>
      <c r="I11" s="449">
        <f t="shared" si="0"/>
        <v>191995142</v>
      </c>
      <c r="J11" s="449"/>
      <c r="K11" s="449">
        <v>1930000</v>
      </c>
      <c r="L11" s="449"/>
      <c r="M11" s="449">
        <v>178617034583</v>
      </c>
      <c r="N11" s="449"/>
      <c r="O11" s="449">
        <v>142175431611</v>
      </c>
      <c r="P11" s="449"/>
      <c r="Q11" s="449">
        <f t="shared" si="1"/>
        <v>36441602972</v>
      </c>
      <c r="R11" s="212"/>
      <c r="S11" s="212"/>
      <c r="T11" s="308"/>
      <c r="U11" s="307"/>
      <c r="V11" s="306"/>
      <c r="W11" s="307"/>
      <c r="X11" s="309"/>
      <c r="Y11" s="308"/>
      <c r="Z11" s="307"/>
      <c r="AA11" s="307"/>
      <c r="AB11" s="310"/>
      <c r="AC11" s="308"/>
      <c r="AD11" s="310"/>
      <c r="AE11" s="310"/>
      <c r="AF11" s="306"/>
    </row>
    <row r="12" spans="1:32" s="305" customFormat="1" ht="34.5" customHeight="1" x14ac:dyDescent="0.65">
      <c r="A12" s="123" t="s">
        <v>108</v>
      </c>
      <c r="B12" s="1"/>
      <c r="C12" s="449">
        <v>2360000</v>
      </c>
      <c r="D12" s="445"/>
      <c r="E12" s="449">
        <v>172598619845</v>
      </c>
      <c r="F12" s="445"/>
      <c r="G12" s="449">
        <v>82265930448</v>
      </c>
      <c r="H12" s="449"/>
      <c r="I12" s="449">
        <f t="shared" si="0"/>
        <v>90332689397</v>
      </c>
      <c r="J12" s="449"/>
      <c r="K12" s="449">
        <v>2360000</v>
      </c>
      <c r="L12" s="449"/>
      <c r="M12" s="449">
        <v>172598619845</v>
      </c>
      <c r="N12" s="449"/>
      <c r="O12" s="449">
        <v>82265930448</v>
      </c>
      <c r="P12" s="449"/>
      <c r="Q12" s="449">
        <f t="shared" si="1"/>
        <v>90332689397</v>
      </c>
      <c r="R12" s="212"/>
      <c r="S12" s="212"/>
      <c r="T12" s="308"/>
      <c r="U12" s="307"/>
      <c r="V12" s="306"/>
      <c r="W12" s="307"/>
      <c r="X12" s="309"/>
      <c r="Y12" s="308"/>
      <c r="Z12" s="307"/>
      <c r="AA12" s="307"/>
      <c r="AB12" s="310"/>
      <c r="AC12" s="308"/>
      <c r="AD12" s="310"/>
      <c r="AE12" s="310"/>
      <c r="AF12" s="306"/>
    </row>
    <row r="13" spans="1:32" s="305" customFormat="1" ht="34.5" customHeight="1" x14ac:dyDescent="0.65">
      <c r="A13" s="123" t="s">
        <v>98</v>
      </c>
      <c r="B13" s="1"/>
      <c r="C13" s="449">
        <v>760000</v>
      </c>
      <c r="D13" s="449"/>
      <c r="E13" s="449">
        <v>33835018195</v>
      </c>
      <c r="F13" s="449"/>
      <c r="G13" s="449">
        <v>19542819065</v>
      </c>
      <c r="H13" s="449"/>
      <c r="I13" s="449">
        <f t="shared" si="0"/>
        <v>14292199130</v>
      </c>
      <c r="J13" s="449"/>
      <c r="K13" s="449">
        <v>1974163</v>
      </c>
      <c r="L13" s="449"/>
      <c r="M13" s="449">
        <v>83546879330</v>
      </c>
      <c r="N13" s="449"/>
      <c r="O13" s="449">
        <v>49767106109</v>
      </c>
      <c r="P13" s="449"/>
      <c r="Q13" s="449">
        <f t="shared" si="1"/>
        <v>33779773221</v>
      </c>
      <c r="R13" s="212"/>
      <c r="S13" s="212"/>
      <c r="T13" s="308"/>
      <c r="U13" s="307"/>
      <c r="V13" s="306"/>
      <c r="W13" s="307"/>
      <c r="X13" s="309"/>
      <c r="Y13" s="308"/>
      <c r="Z13" s="307"/>
      <c r="AA13" s="307"/>
      <c r="AB13" s="310"/>
      <c r="AC13" s="308"/>
      <c r="AD13" s="310"/>
      <c r="AE13" s="310"/>
      <c r="AF13" s="306"/>
    </row>
    <row r="14" spans="1:32" s="305" customFormat="1" ht="34.5" customHeight="1" x14ac:dyDescent="0.65">
      <c r="A14" s="123" t="s">
        <v>67</v>
      </c>
      <c r="B14" s="1"/>
      <c r="C14" s="449">
        <v>7000000</v>
      </c>
      <c r="D14" s="449"/>
      <c r="E14" s="449">
        <v>38688607502</v>
      </c>
      <c r="F14" s="449"/>
      <c r="G14" s="449">
        <v>35179629449</v>
      </c>
      <c r="H14" s="449"/>
      <c r="I14" s="449">
        <f t="shared" si="0"/>
        <v>3508978053</v>
      </c>
      <c r="J14" s="449"/>
      <c r="K14" s="449">
        <v>20000000</v>
      </c>
      <c r="L14" s="449"/>
      <c r="M14" s="449">
        <v>103748113232</v>
      </c>
      <c r="N14" s="449"/>
      <c r="O14" s="449">
        <v>100513226993</v>
      </c>
      <c r="P14" s="449"/>
      <c r="Q14" s="449">
        <f t="shared" si="1"/>
        <v>3234886239</v>
      </c>
      <c r="R14" s="212"/>
      <c r="S14" s="212"/>
      <c r="T14" s="308"/>
      <c r="U14" s="307"/>
      <c r="V14" s="306"/>
      <c r="W14" s="307"/>
      <c r="X14" s="309"/>
      <c r="Y14" s="308"/>
      <c r="Z14" s="307"/>
      <c r="AA14" s="307"/>
      <c r="AB14" s="310"/>
      <c r="AC14" s="308"/>
      <c r="AD14" s="310"/>
      <c r="AE14" s="310"/>
      <c r="AF14" s="306"/>
    </row>
    <row r="15" spans="1:32" s="305" customFormat="1" ht="34.5" customHeight="1" x14ac:dyDescent="0.65">
      <c r="A15" s="123" t="s">
        <v>83</v>
      </c>
      <c r="B15" s="1"/>
      <c r="C15" s="449">
        <v>45000000</v>
      </c>
      <c r="D15" s="445"/>
      <c r="E15" s="449">
        <v>639914926461</v>
      </c>
      <c r="F15" s="445"/>
      <c r="G15" s="449">
        <v>213780697779</v>
      </c>
      <c r="H15" s="449"/>
      <c r="I15" s="449">
        <f t="shared" si="0"/>
        <v>426134228682</v>
      </c>
      <c r="J15" s="449"/>
      <c r="K15" s="449">
        <v>88849305</v>
      </c>
      <c r="L15" s="449"/>
      <c r="M15" s="449">
        <v>1007531464249</v>
      </c>
      <c r="N15" s="449"/>
      <c r="O15" s="449">
        <v>409985923850</v>
      </c>
      <c r="P15" s="449"/>
      <c r="Q15" s="449">
        <f t="shared" si="1"/>
        <v>597545540399</v>
      </c>
      <c r="R15" s="212"/>
      <c r="S15" s="212"/>
      <c r="T15" s="308"/>
      <c r="U15" s="307"/>
      <c r="V15" s="306"/>
      <c r="W15" s="307"/>
      <c r="X15" s="309"/>
      <c r="Y15" s="308"/>
      <c r="Z15" s="307"/>
      <c r="AA15" s="307"/>
      <c r="AB15" s="310"/>
      <c r="AC15" s="308"/>
      <c r="AD15" s="310"/>
      <c r="AE15" s="310"/>
      <c r="AF15" s="306"/>
    </row>
    <row r="16" spans="1:32" s="305" customFormat="1" ht="34.5" customHeight="1" x14ac:dyDescent="0.65">
      <c r="A16" s="123" t="s">
        <v>81</v>
      </c>
      <c r="B16" s="1"/>
      <c r="C16" s="449">
        <v>0</v>
      </c>
      <c r="D16" s="445"/>
      <c r="E16" s="449">
        <v>0</v>
      </c>
      <c r="F16" s="445"/>
      <c r="G16" s="449">
        <v>0</v>
      </c>
      <c r="H16" s="449"/>
      <c r="I16" s="449">
        <f t="shared" si="0"/>
        <v>0</v>
      </c>
      <c r="J16" s="449"/>
      <c r="K16" s="449">
        <v>21200000</v>
      </c>
      <c r="L16" s="449"/>
      <c r="M16" s="449">
        <v>138175316162</v>
      </c>
      <c r="N16" s="449"/>
      <c r="O16" s="449">
        <v>133158665126</v>
      </c>
      <c r="P16" s="449"/>
      <c r="Q16" s="449">
        <f t="shared" si="1"/>
        <v>5016651036</v>
      </c>
      <c r="R16" s="212"/>
      <c r="S16" s="212"/>
      <c r="T16" s="308"/>
      <c r="U16" s="307"/>
      <c r="V16" s="306"/>
      <c r="W16" s="307"/>
      <c r="X16" s="309"/>
      <c r="Y16" s="308"/>
      <c r="Z16" s="307"/>
      <c r="AA16" s="307"/>
      <c r="AB16" s="310"/>
      <c r="AC16" s="308"/>
      <c r="AD16" s="310"/>
      <c r="AE16" s="310"/>
      <c r="AF16" s="306"/>
    </row>
    <row r="17" spans="1:32" s="305" customFormat="1" ht="34.5" customHeight="1" x14ac:dyDescent="0.65">
      <c r="A17" s="123" t="s">
        <v>96</v>
      </c>
      <c r="B17" s="1"/>
      <c r="C17" s="449">
        <v>0</v>
      </c>
      <c r="D17" s="445"/>
      <c r="E17" s="449">
        <v>0</v>
      </c>
      <c r="F17" s="445"/>
      <c r="G17" s="449">
        <v>0</v>
      </c>
      <c r="H17" s="449"/>
      <c r="I17" s="449">
        <f t="shared" si="0"/>
        <v>0</v>
      </c>
      <c r="J17" s="449"/>
      <c r="K17" s="449">
        <v>0</v>
      </c>
      <c r="L17" s="449"/>
      <c r="M17" s="449">
        <v>0</v>
      </c>
      <c r="N17" s="449"/>
      <c r="O17" s="449">
        <v>0</v>
      </c>
      <c r="P17" s="449"/>
      <c r="Q17" s="449">
        <f t="shared" si="1"/>
        <v>0</v>
      </c>
      <c r="R17" s="212"/>
      <c r="S17" s="212"/>
      <c r="T17" s="308"/>
      <c r="U17" s="307"/>
      <c r="V17" s="306"/>
      <c r="W17" s="307"/>
      <c r="X17" s="309"/>
      <c r="Y17" s="308"/>
      <c r="Z17" s="307"/>
      <c r="AA17" s="307"/>
      <c r="AB17" s="310"/>
      <c r="AC17" s="308"/>
      <c r="AD17" s="310"/>
      <c r="AE17" s="310"/>
      <c r="AF17" s="306"/>
    </row>
    <row r="18" spans="1:32" s="305" customFormat="1" ht="34.5" customHeight="1" x14ac:dyDescent="0.65">
      <c r="A18" s="123" t="s">
        <v>60</v>
      </c>
      <c r="B18" s="1"/>
      <c r="C18" s="449">
        <v>0</v>
      </c>
      <c r="D18" s="445"/>
      <c r="E18" s="449">
        <v>0</v>
      </c>
      <c r="F18" s="445"/>
      <c r="G18" s="449">
        <v>0</v>
      </c>
      <c r="H18" s="449"/>
      <c r="I18" s="449">
        <f t="shared" si="0"/>
        <v>0</v>
      </c>
      <c r="J18" s="449"/>
      <c r="K18" s="449">
        <v>21000000</v>
      </c>
      <c r="L18" s="449"/>
      <c r="M18" s="449">
        <v>221133971825</v>
      </c>
      <c r="N18" s="449"/>
      <c r="O18" s="449">
        <v>168818715850</v>
      </c>
      <c r="P18" s="449"/>
      <c r="Q18" s="449">
        <f t="shared" si="1"/>
        <v>52315255975</v>
      </c>
      <c r="R18" s="212"/>
      <c r="S18" s="212"/>
      <c r="T18" s="308"/>
      <c r="U18" s="307"/>
      <c r="V18" s="306"/>
      <c r="W18" s="307"/>
      <c r="X18" s="309"/>
      <c r="Y18" s="308"/>
      <c r="Z18" s="307"/>
      <c r="AA18" s="307"/>
      <c r="AB18" s="310"/>
      <c r="AC18" s="308"/>
      <c r="AD18" s="310"/>
      <c r="AE18" s="310"/>
      <c r="AF18" s="306"/>
    </row>
    <row r="19" spans="1:32" s="212" customFormat="1" ht="38.25" customHeight="1" x14ac:dyDescent="0.65">
      <c r="A19" s="123" t="s">
        <v>95</v>
      </c>
      <c r="B19" s="81"/>
      <c r="C19" s="449">
        <v>8000000</v>
      </c>
      <c r="D19" s="449"/>
      <c r="E19" s="449">
        <v>19972410671</v>
      </c>
      <c r="F19" s="449"/>
      <c r="G19" s="449">
        <v>16359877771</v>
      </c>
      <c r="H19" s="449"/>
      <c r="I19" s="449">
        <f t="shared" si="0"/>
        <v>3612532900</v>
      </c>
      <c r="J19" s="496">
        <f ca="1">SUM(J9:J19)</f>
        <v>0</v>
      </c>
      <c r="K19" s="449">
        <v>8000000</v>
      </c>
      <c r="L19" s="496"/>
      <c r="M19" s="449">
        <v>19972410671</v>
      </c>
      <c r="N19" s="449"/>
      <c r="O19" s="449">
        <v>16359877771</v>
      </c>
      <c r="P19" s="449">
        <f ca="1">SUM(P9:P19)</f>
        <v>0</v>
      </c>
      <c r="Q19" s="449">
        <f t="shared" si="1"/>
        <v>3612532900</v>
      </c>
      <c r="T19" s="308"/>
      <c r="U19" s="307"/>
      <c r="V19" s="306"/>
      <c r="W19" s="307"/>
      <c r="X19" s="309"/>
      <c r="Y19" s="308"/>
      <c r="Z19" s="307"/>
      <c r="AA19" s="307"/>
      <c r="AB19" s="310"/>
      <c r="AC19" s="308"/>
      <c r="AD19" s="310"/>
      <c r="AE19" s="310"/>
    </row>
    <row r="20" spans="1:32" s="212" customFormat="1" ht="38.25" customHeight="1" x14ac:dyDescent="0.65">
      <c r="A20" s="123" t="s">
        <v>163</v>
      </c>
      <c r="B20" s="81"/>
      <c r="C20" s="449">
        <v>0</v>
      </c>
      <c r="D20" s="445"/>
      <c r="E20" s="449">
        <v>0</v>
      </c>
      <c r="F20" s="445"/>
      <c r="G20" s="449">
        <v>0</v>
      </c>
      <c r="H20" s="449"/>
      <c r="I20" s="449">
        <f>E20-G20</f>
        <v>0</v>
      </c>
      <c r="J20" s="449"/>
      <c r="K20" s="449">
        <v>100000000</v>
      </c>
      <c r="L20" s="449"/>
      <c r="M20" s="449">
        <v>98385659593</v>
      </c>
      <c r="N20" s="449"/>
      <c r="O20" s="449">
        <v>115025156773</v>
      </c>
      <c r="P20" s="449"/>
      <c r="Q20" s="449">
        <f t="shared" si="1"/>
        <v>-16639497180</v>
      </c>
      <c r="T20" s="308"/>
      <c r="U20" s="307"/>
      <c r="V20" s="306"/>
      <c r="W20" s="307"/>
      <c r="X20" s="309"/>
      <c r="Y20" s="308"/>
      <c r="Z20" s="307"/>
      <c r="AA20" s="307"/>
      <c r="AB20" s="310"/>
      <c r="AC20" s="308"/>
      <c r="AD20" s="310"/>
      <c r="AE20" s="310"/>
    </row>
    <row r="21" spans="1:32" s="212" customFormat="1" ht="38.25" customHeight="1" x14ac:dyDescent="0.65">
      <c r="A21" s="123" t="s">
        <v>165</v>
      </c>
      <c r="B21" s="81"/>
      <c r="C21" s="449">
        <v>0</v>
      </c>
      <c r="D21" s="445"/>
      <c r="E21" s="449">
        <v>0</v>
      </c>
      <c r="F21" s="445"/>
      <c r="G21" s="449">
        <v>0</v>
      </c>
      <c r="H21" s="449"/>
      <c r="I21" s="449">
        <f t="shared" si="0"/>
        <v>0</v>
      </c>
      <c r="J21" s="449"/>
      <c r="K21" s="449">
        <v>5000000</v>
      </c>
      <c r="L21" s="449"/>
      <c r="M21" s="449">
        <v>11966776287</v>
      </c>
      <c r="N21" s="449"/>
      <c r="O21" s="449">
        <v>10756060708</v>
      </c>
      <c r="P21" s="449"/>
      <c r="Q21" s="449">
        <f t="shared" si="1"/>
        <v>1210715579</v>
      </c>
      <c r="T21" s="308"/>
      <c r="U21" s="307"/>
      <c r="V21" s="306"/>
      <c r="W21" s="307"/>
      <c r="X21" s="309"/>
      <c r="Y21" s="308"/>
      <c r="Z21" s="307"/>
      <c r="AA21" s="307"/>
      <c r="AB21" s="310"/>
      <c r="AC21" s="308"/>
      <c r="AD21" s="310"/>
      <c r="AE21" s="310"/>
    </row>
    <row r="22" spans="1:32" s="212" customFormat="1" ht="38.25" customHeight="1" x14ac:dyDescent="0.65">
      <c r="A22" s="123" t="s">
        <v>61</v>
      </c>
      <c r="B22" s="81"/>
      <c r="C22" s="449">
        <v>0</v>
      </c>
      <c r="D22" s="445"/>
      <c r="E22" s="449">
        <v>0</v>
      </c>
      <c r="F22" s="445"/>
      <c r="G22" s="449">
        <v>0</v>
      </c>
      <c r="H22" s="449"/>
      <c r="I22" s="449">
        <f t="shared" si="0"/>
        <v>0</v>
      </c>
      <c r="J22" s="449"/>
      <c r="K22" s="449">
        <v>43000000</v>
      </c>
      <c r="L22" s="449"/>
      <c r="M22" s="449">
        <v>477960663325</v>
      </c>
      <c r="N22" s="449"/>
      <c r="O22" s="449">
        <v>249556311659</v>
      </c>
      <c r="P22" s="449"/>
      <c r="Q22" s="449">
        <f t="shared" si="1"/>
        <v>228404351666</v>
      </c>
      <c r="T22" s="308"/>
      <c r="U22" s="307"/>
      <c r="V22" s="306"/>
      <c r="W22" s="307"/>
      <c r="X22" s="309"/>
      <c r="Y22" s="308"/>
      <c r="Z22" s="307"/>
      <c r="AA22" s="307"/>
      <c r="AB22" s="310"/>
      <c r="AC22" s="308"/>
      <c r="AD22" s="310"/>
      <c r="AE22" s="310"/>
    </row>
    <row r="23" spans="1:32" s="305" customFormat="1" ht="38.25" customHeight="1" x14ac:dyDescent="0.65">
      <c r="A23" s="123" t="s">
        <v>70</v>
      </c>
      <c r="B23" s="1"/>
      <c r="C23" s="449">
        <v>0</v>
      </c>
      <c r="D23" s="445"/>
      <c r="E23" s="449">
        <v>0</v>
      </c>
      <c r="F23" s="445"/>
      <c r="G23" s="449">
        <v>0</v>
      </c>
      <c r="H23" s="445"/>
      <c r="I23" s="449">
        <f t="shared" si="0"/>
        <v>0</v>
      </c>
      <c r="J23" s="445"/>
      <c r="K23" s="449">
        <v>0</v>
      </c>
      <c r="L23" s="445"/>
      <c r="M23" s="449">
        <v>0</v>
      </c>
      <c r="N23" s="445"/>
      <c r="O23" s="449">
        <v>0</v>
      </c>
      <c r="P23" s="445"/>
      <c r="Q23" s="449">
        <f t="shared" si="1"/>
        <v>0</v>
      </c>
      <c r="R23" s="212"/>
      <c r="S23" s="212"/>
      <c r="T23" s="308"/>
      <c r="U23" s="307"/>
      <c r="V23" s="306"/>
      <c r="W23" s="307"/>
      <c r="X23" s="309"/>
      <c r="Y23" s="308"/>
      <c r="Z23" s="307"/>
      <c r="AA23" s="307"/>
      <c r="AB23" s="310"/>
      <c r="AC23" s="308"/>
      <c r="AD23" s="310"/>
      <c r="AE23" s="310"/>
      <c r="AF23" s="306"/>
    </row>
    <row r="24" spans="1:32" s="305" customFormat="1" ht="38.25" customHeight="1" x14ac:dyDescent="0.65">
      <c r="A24" s="123" t="s">
        <v>84</v>
      </c>
      <c r="B24" s="1"/>
      <c r="C24" s="449">
        <v>18000000</v>
      </c>
      <c r="D24" s="445"/>
      <c r="E24" s="449">
        <v>82199647376</v>
      </c>
      <c r="F24" s="445"/>
      <c r="G24" s="449">
        <v>67548776374</v>
      </c>
      <c r="H24" s="445"/>
      <c r="I24" s="449">
        <f t="shared" si="0"/>
        <v>14650871002</v>
      </c>
      <c r="J24" s="445"/>
      <c r="K24" s="449">
        <v>18000000</v>
      </c>
      <c r="L24" s="445"/>
      <c r="M24" s="449">
        <v>82199647376</v>
      </c>
      <c r="N24" s="445"/>
      <c r="O24" s="449">
        <v>67548776374</v>
      </c>
      <c r="P24" s="445"/>
      <c r="Q24" s="449">
        <f t="shared" si="1"/>
        <v>14650871002</v>
      </c>
      <c r="R24" s="212"/>
      <c r="S24" s="212"/>
      <c r="T24" s="308"/>
      <c r="U24" s="307"/>
      <c r="V24" s="306"/>
      <c r="W24" s="307"/>
      <c r="X24" s="309"/>
      <c r="Y24" s="308"/>
      <c r="Z24" s="307"/>
      <c r="AA24" s="307"/>
      <c r="AB24" s="310"/>
      <c r="AC24" s="308"/>
      <c r="AD24" s="310"/>
      <c r="AE24" s="310"/>
      <c r="AF24" s="306"/>
    </row>
    <row r="25" spans="1:32" s="305" customFormat="1" ht="38.25" customHeight="1" x14ac:dyDescent="0.65">
      <c r="A25" s="123" t="s">
        <v>94</v>
      </c>
      <c r="B25" s="1"/>
      <c r="C25" s="449">
        <v>0</v>
      </c>
      <c r="D25" s="445"/>
      <c r="E25" s="449">
        <v>0</v>
      </c>
      <c r="F25" s="445"/>
      <c r="G25" s="449">
        <v>0</v>
      </c>
      <c r="H25" s="445"/>
      <c r="I25" s="449">
        <f t="shared" si="0"/>
        <v>0</v>
      </c>
      <c r="J25" s="445"/>
      <c r="K25" s="449">
        <v>18000000</v>
      </c>
      <c r="L25" s="445"/>
      <c r="M25" s="449">
        <v>492376269590</v>
      </c>
      <c r="N25" s="445"/>
      <c r="O25" s="449">
        <v>248801779800</v>
      </c>
      <c r="P25" s="445"/>
      <c r="Q25" s="449">
        <f t="shared" si="1"/>
        <v>243574489790</v>
      </c>
      <c r="R25" s="212"/>
      <c r="S25" s="212"/>
      <c r="T25" s="308"/>
      <c r="U25" s="307"/>
      <c r="V25" s="306"/>
      <c r="W25" s="307"/>
      <c r="X25" s="309"/>
      <c r="Y25" s="308"/>
      <c r="Z25" s="307"/>
      <c r="AA25" s="307"/>
      <c r="AB25" s="310"/>
      <c r="AC25" s="308"/>
      <c r="AD25" s="310"/>
      <c r="AE25" s="310"/>
      <c r="AF25" s="306"/>
    </row>
    <row r="26" spans="1:32" s="305" customFormat="1" ht="38.25" customHeight="1" x14ac:dyDescent="0.65">
      <c r="A26" s="325" t="s">
        <v>109</v>
      </c>
      <c r="B26" s="1"/>
      <c r="C26" s="449">
        <v>20000000</v>
      </c>
      <c r="D26" s="445"/>
      <c r="E26" s="449">
        <v>126514425689</v>
      </c>
      <c r="F26" s="445"/>
      <c r="G26" s="449">
        <v>98385534371</v>
      </c>
      <c r="H26" s="445"/>
      <c r="I26" s="449">
        <f t="shared" si="0"/>
        <v>28128891318</v>
      </c>
      <c r="J26" s="445"/>
      <c r="K26" s="449">
        <v>20000000</v>
      </c>
      <c r="L26" s="445"/>
      <c r="M26" s="449">
        <v>126514425689</v>
      </c>
      <c r="N26" s="445"/>
      <c r="O26" s="449">
        <v>98385534371</v>
      </c>
      <c r="P26" s="445"/>
      <c r="Q26" s="449">
        <f t="shared" si="1"/>
        <v>28128891318</v>
      </c>
      <c r="R26" s="212"/>
      <c r="S26" s="212"/>
      <c r="T26" s="308"/>
      <c r="U26" s="307"/>
      <c r="V26" s="306"/>
      <c r="W26" s="307"/>
      <c r="X26" s="309"/>
      <c r="Y26" s="308"/>
      <c r="Z26" s="307"/>
      <c r="AA26" s="307"/>
      <c r="AB26" s="310"/>
      <c r="AC26" s="308"/>
      <c r="AD26" s="310"/>
      <c r="AE26" s="310"/>
      <c r="AF26" s="306"/>
    </row>
    <row r="27" spans="1:32" s="305" customFormat="1" ht="38.25" customHeight="1" x14ac:dyDescent="0.65">
      <c r="A27" s="325" t="s">
        <v>110</v>
      </c>
      <c r="B27" s="1"/>
      <c r="C27" s="449">
        <v>8200000</v>
      </c>
      <c r="D27" s="445"/>
      <c r="E27" s="449">
        <v>138124200086</v>
      </c>
      <c r="F27" s="445"/>
      <c r="G27" s="449">
        <v>78734410762</v>
      </c>
      <c r="H27" s="445"/>
      <c r="I27" s="449">
        <f>E27-G27</f>
        <v>59389789324</v>
      </c>
      <c r="J27" s="445"/>
      <c r="K27" s="449">
        <v>13100000</v>
      </c>
      <c r="L27" s="445"/>
      <c r="M27" s="449">
        <v>206692893294</v>
      </c>
      <c r="N27" s="445"/>
      <c r="O27" s="449">
        <v>125427715125</v>
      </c>
      <c r="P27" s="445"/>
      <c r="Q27" s="449">
        <f t="shared" si="1"/>
        <v>81265178169</v>
      </c>
      <c r="R27" s="212"/>
      <c r="S27" s="212"/>
      <c r="T27" s="308"/>
      <c r="U27" s="307"/>
      <c r="V27" s="306"/>
      <c r="W27" s="307"/>
      <c r="X27" s="309"/>
      <c r="Y27" s="308"/>
      <c r="Z27" s="307"/>
      <c r="AA27" s="307"/>
      <c r="AB27" s="310"/>
      <c r="AC27" s="308"/>
      <c r="AD27" s="310"/>
      <c r="AE27" s="310"/>
      <c r="AF27" s="306"/>
    </row>
    <row r="28" spans="1:32" s="305" customFormat="1" ht="38.25" customHeight="1" x14ac:dyDescent="0.65">
      <c r="A28" s="325" t="s">
        <v>118</v>
      </c>
      <c r="B28" s="1"/>
      <c r="C28" s="449">
        <v>0</v>
      </c>
      <c r="D28" s="445"/>
      <c r="E28" s="449">
        <v>0</v>
      </c>
      <c r="F28" s="445"/>
      <c r="G28" s="449">
        <v>0</v>
      </c>
      <c r="H28" s="445"/>
      <c r="I28" s="449">
        <f>E28-G28</f>
        <v>0</v>
      </c>
      <c r="J28" s="445"/>
      <c r="K28" s="449">
        <v>0</v>
      </c>
      <c r="L28" s="445"/>
      <c r="M28" s="449">
        <v>0</v>
      </c>
      <c r="N28" s="445"/>
      <c r="O28" s="449">
        <v>0</v>
      </c>
      <c r="P28" s="445"/>
      <c r="Q28" s="449">
        <f t="shared" si="1"/>
        <v>0</v>
      </c>
      <c r="R28" s="212"/>
      <c r="S28" s="212"/>
      <c r="T28" s="308"/>
      <c r="U28" s="307"/>
      <c r="V28" s="306"/>
      <c r="W28" s="307"/>
      <c r="X28" s="309"/>
      <c r="Y28" s="308"/>
      <c r="Z28" s="307"/>
      <c r="AA28" s="307"/>
      <c r="AB28" s="310"/>
      <c r="AC28" s="308"/>
      <c r="AD28" s="310"/>
      <c r="AE28" s="310"/>
      <c r="AF28" s="306"/>
    </row>
    <row r="29" spans="1:32" s="305" customFormat="1" ht="38.25" customHeight="1" x14ac:dyDescent="0.65">
      <c r="A29" s="325" t="s">
        <v>111</v>
      </c>
      <c r="B29" s="1"/>
      <c r="C29" s="449">
        <v>0</v>
      </c>
      <c r="D29" s="445"/>
      <c r="E29" s="449">
        <v>0</v>
      </c>
      <c r="F29" s="445"/>
      <c r="G29" s="449">
        <v>0</v>
      </c>
      <c r="H29" s="445"/>
      <c r="I29" s="449">
        <f t="shared" si="0"/>
        <v>0</v>
      </c>
      <c r="J29" s="445"/>
      <c r="K29" s="449">
        <v>0</v>
      </c>
      <c r="L29" s="445"/>
      <c r="M29" s="449">
        <v>0</v>
      </c>
      <c r="N29" s="445"/>
      <c r="O29" s="449">
        <v>0</v>
      </c>
      <c r="P29" s="445"/>
      <c r="Q29" s="449">
        <f t="shared" si="1"/>
        <v>0</v>
      </c>
      <c r="R29" s="212"/>
      <c r="S29" s="212"/>
      <c r="T29" s="308"/>
      <c r="U29" s="307"/>
      <c r="V29" s="306"/>
      <c r="W29" s="307"/>
      <c r="X29" s="309"/>
      <c r="Y29" s="308"/>
      <c r="Z29" s="307"/>
      <c r="AA29" s="307"/>
      <c r="AB29" s="310"/>
      <c r="AC29" s="308"/>
      <c r="AD29" s="310"/>
      <c r="AE29" s="310"/>
      <c r="AF29" s="306"/>
    </row>
    <row r="30" spans="1:32" s="305" customFormat="1" ht="38.25" customHeight="1" x14ac:dyDescent="0.65">
      <c r="A30" s="325" t="s">
        <v>164</v>
      </c>
      <c r="B30" s="1"/>
      <c r="C30" s="449">
        <v>0</v>
      </c>
      <c r="D30" s="445"/>
      <c r="E30" s="449">
        <v>0</v>
      </c>
      <c r="F30" s="445"/>
      <c r="G30" s="449">
        <v>0</v>
      </c>
      <c r="H30" s="445"/>
      <c r="I30" s="449">
        <f t="shared" si="0"/>
        <v>0</v>
      </c>
      <c r="J30" s="445"/>
      <c r="K30" s="449">
        <v>5000000</v>
      </c>
      <c r="L30" s="445"/>
      <c r="M30" s="449">
        <v>111729602551</v>
      </c>
      <c r="N30" s="445"/>
      <c r="O30" s="449">
        <v>90089360037</v>
      </c>
      <c r="P30" s="445"/>
      <c r="Q30" s="449">
        <f t="shared" si="1"/>
        <v>21640242514</v>
      </c>
      <c r="R30" s="212"/>
      <c r="S30" s="212"/>
      <c r="T30" s="308"/>
      <c r="U30" s="307"/>
      <c r="V30" s="306"/>
      <c r="W30" s="307"/>
      <c r="X30" s="309"/>
      <c r="Y30" s="308"/>
      <c r="Z30" s="307"/>
      <c r="AA30" s="307"/>
      <c r="AB30" s="310"/>
      <c r="AC30" s="308"/>
      <c r="AD30" s="310"/>
      <c r="AE30" s="310"/>
      <c r="AF30" s="306"/>
    </row>
    <row r="31" spans="1:32" s="305" customFormat="1" ht="38.25" customHeight="1" x14ac:dyDescent="0.65">
      <c r="A31" s="325" t="s">
        <v>114</v>
      </c>
      <c r="B31" s="1"/>
      <c r="C31" s="449">
        <v>0</v>
      </c>
      <c r="D31" s="445"/>
      <c r="E31" s="449">
        <v>0</v>
      </c>
      <c r="F31" s="445"/>
      <c r="G31" s="449">
        <v>0</v>
      </c>
      <c r="H31" s="445"/>
      <c r="I31" s="449">
        <f>E31-G31</f>
        <v>0</v>
      </c>
      <c r="J31" s="445"/>
      <c r="K31" s="449">
        <v>1800000</v>
      </c>
      <c r="L31" s="445"/>
      <c r="M31" s="449">
        <v>29933459646</v>
      </c>
      <c r="N31" s="445"/>
      <c r="O31" s="449">
        <v>22397518505</v>
      </c>
      <c r="P31" s="445"/>
      <c r="Q31" s="449">
        <f t="shared" si="1"/>
        <v>7535941141</v>
      </c>
      <c r="R31" s="212"/>
      <c r="S31" s="212"/>
      <c r="T31" s="308"/>
      <c r="U31" s="307"/>
      <c r="V31" s="306"/>
      <c r="W31" s="307"/>
      <c r="X31" s="309"/>
      <c r="Y31" s="308"/>
      <c r="Z31" s="307"/>
      <c r="AA31" s="307"/>
      <c r="AB31" s="310"/>
      <c r="AC31" s="308"/>
      <c r="AD31" s="310"/>
      <c r="AE31" s="310"/>
      <c r="AF31" s="306"/>
    </row>
    <row r="32" spans="1:32" s="305" customFormat="1" ht="38.25" customHeight="1" x14ac:dyDescent="0.65">
      <c r="A32" s="325" t="s">
        <v>167</v>
      </c>
      <c r="B32" s="1"/>
      <c r="C32" s="449">
        <v>0</v>
      </c>
      <c r="D32" s="445"/>
      <c r="E32" s="449">
        <v>0</v>
      </c>
      <c r="F32" s="445"/>
      <c r="G32" s="449">
        <v>0</v>
      </c>
      <c r="H32" s="445"/>
      <c r="I32" s="449">
        <f t="shared" si="0"/>
        <v>0</v>
      </c>
      <c r="J32" s="445"/>
      <c r="K32" s="449">
        <v>2500000</v>
      </c>
      <c r="L32" s="445"/>
      <c r="M32" s="449">
        <v>316521475463</v>
      </c>
      <c r="N32" s="445"/>
      <c r="O32" s="449">
        <v>277101019101</v>
      </c>
      <c r="P32" s="445"/>
      <c r="Q32" s="449">
        <f t="shared" si="1"/>
        <v>39420456362</v>
      </c>
      <c r="R32" s="212"/>
      <c r="S32" s="212"/>
      <c r="T32" s="308"/>
      <c r="U32" s="307"/>
      <c r="V32" s="306"/>
      <c r="W32" s="307"/>
      <c r="X32" s="309"/>
      <c r="Y32" s="308"/>
      <c r="Z32" s="307"/>
      <c r="AA32" s="307"/>
      <c r="AB32" s="310"/>
      <c r="AC32" s="308"/>
      <c r="AD32" s="310"/>
      <c r="AE32" s="310"/>
      <c r="AF32" s="306"/>
    </row>
    <row r="33" spans="1:32" s="305" customFormat="1" ht="38.25" customHeight="1" x14ac:dyDescent="0.65">
      <c r="A33" s="325" t="s">
        <v>154</v>
      </c>
      <c r="B33" s="1"/>
      <c r="C33" s="449">
        <v>3000000</v>
      </c>
      <c r="D33" s="445"/>
      <c r="E33" s="449">
        <v>53761188838</v>
      </c>
      <c r="F33" s="445"/>
      <c r="G33" s="449">
        <v>23618317389</v>
      </c>
      <c r="H33" s="445"/>
      <c r="I33" s="449">
        <f>E33-G33</f>
        <v>30142871449</v>
      </c>
      <c r="J33" s="445"/>
      <c r="K33" s="449">
        <v>3200000</v>
      </c>
      <c r="L33" s="445"/>
      <c r="M33" s="449">
        <v>56458178723</v>
      </c>
      <c r="N33" s="445"/>
      <c r="O33" s="449">
        <v>25192871879</v>
      </c>
      <c r="P33" s="445"/>
      <c r="Q33" s="449">
        <f t="shared" si="1"/>
        <v>31265306844</v>
      </c>
      <c r="S33" s="212"/>
      <c r="T33" s="308"/>
      <c r="U33" s="307"/>
      <c r="V33" s="306"/>
      <c r="W33" s="307"/>
      <c r="X33" s="309"/>
      <c r="Y33" s="308"/>
      <c r="Z33" s="307"/>
      <c r="AA33" s="307"/>
      <c r="AB33" s="310"/>
      <c r="AC33" s="308"/>
      <c r="AD33" s="310"/>
      <c r="AE33" s="310"/>
      <c r="AF33" s="306"/>
    </row>
    <row r="34" spans="1:32" ht="38.25" customHeight="1" thickBot="1" x14ac:dyDescent="0.7">
      <c r="A34" s="148" t="s">
        <v>48</v>
      </c>
      <c r="B34" s="81"/>
      <c r="C34" s="449"/>
      <c r="D34" s="497">
        <f>SUM(D9:D25)</f>
        <v>0</v>
      </c>
      <c r="E34" s="497">
        <f>SUM(E9:E33)</f>
        <v>1370833432643</v>
      </c>
      <c r="F34" s="497">
        <f>SUM(F9:F29)</f>
        <v>0</v>
      </c>
      <c r="G34" s="497">
        <f>SUM(G9:G33)</f>
        <v>696254493297</v>
      </c>
      <c r="H34" s="497">
        <f>SUM(H9:H29)</f>
        <v>0</v>
      </c>
      <c r="I34" s="497">
        <f>SUM(I9:I33)</f>
        <v>674578939346</v>
      </c>
      <c r="J34" s="497">
        <f ca="1">SUM(J9:J24)</f>
        <v>240801347041</v>
      </c>
      <c r="K34" s="449"/>
      <c r="L34" s="497">
        <f>SUM(L9:L25)</f>
        <v>0</v>
      </c>
      <c r="M34" s="497">
        <f>SUM(M9:M33)</f>
        <v>4143057641915</v>
      </c>
      <c r="N34" s="497">
        <f t="shared" ref="N34:P34" si="2">SUM(N9:N29)</f>
        <v>0</v>
      </c>
      <c r="O34" s="497">
        <f>SUM(O9:O33)</f>
        <v>2649427763491</v>
      </c>
      <c r="P34" s="497">
        <f t="shared" ca="1" si="2"/>
        <v>121956191141</v>
      </c>
      <c r="Q34" s="497">
        <f>SUM(Q9:Q33)</f>
        <v>1493629878424</v>
      </c>
      <c r="R34" s="212"/>
    </row>
    <row r="35" spans="1:32" ht="38.25" customHeight="1" thickTop="1" x14ac:dyDescent="0.65">
      <c r="I35" s="19"/>
      <c r="K35" s="44"/>
      <c r="Q35" s="19"/>
      <c r="R35" s="19"/>
    </row>
    <row r="36" spans="1:32" ht="38.25" customHeight="1" x14ac:dyDescent="0.65">
      <c r="C36" s="44"/>
      <c r="E36" s="19"/>
      <c r="I36" s="19"/>
      <c r="K36" s="44"/>
      <c r="M36" s="3"/>
      <c r="Q36" s="19"/>
    </row>
    <row r="37" spans="1:32" ht="38.25" customHeight="1" x14ac:dyDescent="0.65">
      <c r="C37" s="44"/>
      <c r="I37" s="19"/>
      <c r="K37" s="44"/>
      <c r="M37" s="19"/>
    </row>
    <row r="38" spans="1:32" ht="38.25" customHeight="1" x14ac:dyDescent="0.65">
      <c r="C38" s="44"/>
      <c r="I38" s="19"/>
      <c r="K38" s="44"/>
      <c r="O38" s="3"/>
      <c r="Q38" s="19"/>
    </row>
    <row r="39" spans="1:32" x14ac:dyDescent="0.65">
      <c r="C39" s="44"/>
      <c r="G39" s="19"/>
      <c r="I39" s="343"/>
      <c r="K39" s="44"/>
      <c r="M39" s="3"/>
      <c r="Q39" s="343"/>
      <c r="S39" s="200"/>
    </row>
    <row r="40" spans="1:32" x14ac:dyDescent="0.65">
      <c r="C40" s="44"/>
      <c r="G40" s="233"/>
      <c r="I40" s="343"/>
      <c r="K40" s="44"/>
      <c r="Q40" s="343"/>
      <c r="S40" s="19"/>
    </row>
    <row r="41" spans="1:32" ht="40.5" x14ac:dyDescent="0.95">
      <c r="C41" s="44"/>
      <c r="I41" s="19"/>
      <c r="K41" s="44"/>
      <c r="O41" s="19"/>
      <c r="Q41" s="40"/>
      <c r="S41" s="19"/>
    </row>
    <row r="42" spans="1:32" x14ac:dyDescent="0.65">
      <c r="C42" s="44"/>
      <c r="I42" s="19"/>
      <c r="K42" s="44"/>
      <c r="O42" s="19"/>
      <c r="Q42" s="344"/>
      <c r="S42" s="19"/>
    </row>
    <row r="43" spans="1:32" x14ac:dyDescent="0.65">
      <c r="A43" s="365"/>
      <c r="B43" s="365"/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  <c r="S43" s="19"/>
    </row>
    <row r="44" spans="1:32" x14ac:dyDescent="0.65">
      <c r="A44" s="365"/>
      <c r="B44" s="365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</row>
    <row r="45" spans="1:32" x14ac:dyDescent="0.65">
      <c r="C45" s="123"/>
      <c r="D45" s="123"/>
      <c r="E45" s="123"/>
      <c r="G45" s="123"/>
      <c r="I45" s="123"/>
      <c r="K45" s="123"/>
      <c r="L45" s="123"/>
      <c r="M45" s="123"/>
      <c r="O45" s="200"/>
      <c r="Q45" s="200"/>
      <c r="R45" s="200"/>
    </row>
    <row r="46" spans="1:32" x14ac:dyDescent="0.65">
      <c r="A46" s="123"/>
      <c r="B46" s="123"/>
      <c r="C46" s="81"/>
      <c r="D46" s="81"/>
      <c r="E46" s="19"/>
      <c r="G46" s="81"/>
      <c r="I46" s="19"/>
      <c r="K46" s="81"/>
      <c r="L46" s="81"/>
      <c r="M46" s="81"/>
      <c r="O46" s="19"/>
      <c r="Q46" s="3"/>
    </row>
    <row r="47" spans="1:32" x14ac:dyDescent="0.65">
      <c r="A47" s="123"/>
      <c r="B47" s="123"/>
      <c r="C47" s="81"/>
      <c r="D47" s="81"/>
      <c r="E47" s="19"/>
      <c r="G47" s="81"/>
      <c r="I47" s="19"/>
      <c r="K47" s="81"/>
      <c r="L47" s="81"/>
      <c r="M47" s="81"/>
      <c r="O47" s="19"/>
      <c r="Q47" s="3"/>
    </row>
    <row r="48" spans="1:32" x14ac:dyDescent="0.65">
      <c r="A48" s="123"/>
      <c r="B48" s="123"/>
      <c r="C48" s="81"/>
      <c r="D48" s="81"/>
      <c r="E48" s="19"/>
      <c r="G48" s="81"/>
      <c r="I48" s="19"/>
      <c r="K48" s="81"/>
      <c r="L48" s="81"/>
      <c r="M48" s="81"/>
      <c r="O48" s="19"/>
      <c r="Q48" s="19"/>
    </row>
    <row r="49" spans="1:15" x14ac:dyDescent="0.65">
      <c r="A49" s="123"/>
      <c r="B49" s="123"/>
      <c r="C49" s="81"/>
      <c r="D49" s="81"/>
      <c r="E49" s="19"/>
      <c r="G49" s="81"/>
      <c r="I49" s="19"/>
      <c r="K49" s="81"/>
      <c r="L49" s="81"/>
      <c r="M49" s="81"/>
      <c r="O49" s="19"/>
    </row>
    <row r="50" spans="1:15" x14ac:dyDescent="0.65">
      <c r="C50" s="1"/>
      <c r="K50" s="1"/>
    </row>
    <row r="51" spans="1:15" x14ac:dyDescent="0.65">
      <c r="C51" s="1"/>
      <c r="K51" s="1"/>
    </row>
    <row r="52" spans="1:15" x14ac:dyDescent="0.65">
      <c r="C52" s="1"/>
      <c r="K52" s="1"/>
    </row>
    <row r="53" spans="1:15" x14ac:dyDescent="0.65">
      <c r="C53" s="1"/>
      <c r="K53" s="1"/>
    </row>
    <row r="54" spans="1:15" x14ac:dyDescent="0.65">
      <c r="C54" s="1"/>
      <c r="K54" s="1"/>
    </row>
    <row r="55" spans="1:15" x14ac:dyDescent="0.65">
      <c r="C55" s="1"/>
      <c r="K55" s="1"/>
    </row>
    <row r="56" spans="1:15" x14ac:dyDescent="0.65">
      <c r="C56" s="1"/>
      <c r="K56" s="1"/>
    </row>
    <row r="57" spans="1:15" x14ac:dyDescent="0.65">
      <c r="C57" s="1"/>
      <c r="K57" s="1"/>
    </row>
    <row r="58" spans="1:15" x14ac:dyDescent="0.65">
      <c r="C58" s="1"/>
      <c r="K58" s="1"/>
    </row>
    <row r="59" spans="1:15" x14ac:dyDescent="0.65">
      <c r="C59" s="1"/>
      <c r="K59" s="1"/>
    </row>
    <row r="60" spans="1:15" x14ac:dyDescent="0.65">
      <c r="C60" s="1"/>
      <c r="K60" s="1"/>
    </row>
    <row r="61" spans="1:15" x14ac:dyDescent="0.65">
      <c r="C61" s="1"/>
      <c r="K61" s="1"/>
    </row>
    <row r="62" spans="1:15" x14ac:dyDescent="0.65">
      <c r="C62" s="1"/>
      <c r="K62" s="1"/>
    </row>
    <row r="63" spans="1:15" x14ac:dyDescent="0.65">
      <c r="C63" s="1"/>
      <c r="K63" s="1"/>
    </row>
    <row r="64" spans="1:15" x14ac:dyDescent="0.65">
      <c r="C64" s="1"/>
      <c r="K64" s="1"/>
    </row>
    <row r="65" s="1" customFormat="1" x14ac:dyDescent="0.65"/>
    <row r="66" s="1" customFormat="1" x14ac:dyDescent="0.65"/>
    <row r="67" s="1" customFormat="1" x14ac:dyDescent="0.65"/>
    <row r="68" s="1" customFormat="1" x14ac:dyDescent="0.65"/>
  </sheetData>
  <sortState xmlns:xlrd2="http://schemas.microsoft.com/office/spreadsheetml/2017/richdata2" ref="A9:Q22">
    <sortCondition descending="1" ref="Q9:Q27"/>
  </sortState>
  <mergeCells count="9">
    <mergeCell ref="R6:AF7"/>
    <mergeCell ref="A43:R44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3"/>
  <sheetViews>
    <sheetView rightToLeft="1" view="pageBreakPreview" topLeftCell="A13" zoomScale="50" zoomScaleNormal="50" zoomScaleSheetLayoutView="50" workbookViewId="0">
      <selection activeCell="K33" sqref="K33"/>
    </sheetView>
  </sheetViews>
  <sheetFormatPr defaultColWidth="9.140625" defaultRowHeight="42.75" x14ac:dyDescent="0.25"/>
  <cols>
    <col min="1" max="1" width="68.42578125" style="88" bestFit="1" customWidth="1"/>
    <col min="2" max="2" width="1" style="88" customWidth="1"/>
    <col min="3" max="3" width="22.7109375" style="89" bestFit="1" customWidth="1"/>
    <col min="4" max="4" width="1" style="88" customWidth="1"/>
    <col min="5" max="5" width="30" style="88" customWidth="1"/>
    <col min="6" max="6" width="1" style="88" customWidth="1"/>
    <col min="7" max="7" width="33.42578125" style="88" customWidth="1"/>
    <col min="8" max="8" width="1" style="88" customWidth="1"/>
    <col min="9" max="9" width="45" style="88" bestFit="1" customWidth="1"/>
    <col min="10" max="10" width="1" style="88" customWidth="1"/>
    <col min="11" max="11" width="20.7109375" style="89" bestFit="1" customWidth="1"/>
    <col min="12" max="12" width="0.7109375" style="88" customWidth="1"/>
    <col min="13" max="13" width="34.7109375" style="88" bestFit="1" customWidth="1"/>
    <col min="14" max="14" width="1" style="88" customWidth="1"/>
    <col min="15" max="15" width="33.85546875" style="88" bestFit="1" customWidth="1"/>
    <col min="16" max="16" width="0.7109375" style="88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88" bestFit="1" customWidth="1"/>
    <col min="21" max="21" width="15.42578125" style="6" customWidth="1"/>
    <col min="22" max="22" width="45.28515625" style="88" bestFit="1" customWidth="1"/>
    <col min="23" max="23" width="27.28515625" style="88" customWidth="1"/>
    <col min="24" max="24" width="21.28515625" style="88" customWidth="1"/>
    <col min="25" max="25" width="1.5703125" style="88" customWidth="1"/>
    <col min="26" max="26" width="23.7109375" style="88" bestFit="1" customWidth="1"/>
    <col min="27" max="27" width="32" style="7" customWidth="1"/>
    <col min="28" max="28" width="34.140625" style="88" customWidth="1"/>
    <col min="29" max="29" width="45.140625" style="88" customWidth="1"/>
    <col min="30" max="30" width="51.28515625" style="88" customWidth="1"/>
    <col min="31" max="31" width="28" style="88" customWidth="1"/>
    <col min="32" max="32" width="27.85546875" style="88" customWidth="1"/>
    <col min="33" max="33" width="23.85546875" style="88" bestFit="1" customWidth="1"/>
    <col min="34" max="16384" width="9.140625" style="88"/>
  </cols>
  <sheetData>
    <row r="1" spans="1:33" s="82" customFormat="1" ht="18.75" customHeight="1" x14ac:dyDescent="0.25">
      <c r="C1" s="83"/>
      <c r="K1" s="83"/>
      <c r="Q1" s="84"/>
      <c r="R1" s="84"/>
      <c r="S1" s="84"/>
      <c r="U1" s="84"/>
      <c r="AA1" s="7"/>
    </row>
    <row r="2" spans="1:33" s="85" customFormat="1" x14ac:dyDescent="0.25">
      <c r="A2" s="442" t="s">
        <v>50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188"/>
      <c r="S2" s="188"/>
      <c r="U2" s="140"/>
      <c r="AA2" s="7"/>
    </row>
    <row r="3" spans="1:33" s="85" customFormat="1" x14ac:dyDescent="0.25">
      <c r="A3" s="442" t="s">
        <v>18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188"/>
      <c r="S3" s="188"/>
      <c r="U3" s="140"/>
      <c r="AA3" s="7"/>
    </row>
    <row r="4" spans="1:33" s="85" customFormat="1" x14ac:dyDescent="0.25">
      <c r="A4" s="442" t="str">
        <f>'درآمد سود سهام '!A4:S4</f>
        <v>برای ماه منتهی به 1405/05/31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188"/>
      <c r="S4" s="188"/>
      <c r="U4" s="140"/>
      <c r="AA4" s="7"/>
    </row>
    <row r="5" spans="1:33" s="82" customFormat="1" x14ac:dyDescent="0.65">
      <c r="A5" s="78"/>
      <c r="B5" s="78"/>
      <c r="C5" s="78"/>
      <c r="D5" s="78"/>
      <c r="E5" s="78"/>
      <c r="F5" s="78"/>
      <c r="G5" s="86"/>
      <c r="H5" s="78"/>
      <c r="I5" s="16"/>
      <c r="J5" s="78"/>
      <c r="K5" s="78"/>
      <c r="L5" s="78"/>
      <c r="M5" s="78"/>
      <c r="N5" s="78"/>
      <c r="O5" s="78"/>
      <c r="P5" s="78"/>
      <c r="Q5" s="87"/>
      <c r="R5" s="87"/>
      <c r="S5" s="87"/>
      <c r="U5" s="84"/>
      <c r="AA5" s="7"/>
    </row>
    <row r="6" spans="1:33" ht="42.75" customHeight="1" x14ac:dyDescent="0.25">
      <c r="A6" s="369" t="s">
        <v>85</v>
      </c>
      <c r="B6" s="369"/>
      <c r="C6" s="369"/>
      <c r="D6" s="369"/>
      <c r="E6" s="369"/>
      <c r="F6" s="369"/>
      <c r="G6" s="369"/>
      <c r="H6" s="369"/>
      <c r="I6" s="369"/>
      <c r="V6" s="441"/>
      <c r="W6" s="441"/>
      <c r="X6" s="441"/>
      <c r="Y6" s="441"/>
      <c r="Z6" s="441"/>
      <c r="AA6" s="441"/>
      <c r="AB6" s="441"/>
      <c r="AC6" s="441"/>
      <c r="AD6" s="441"/>
      <c r="AE6" s="441"/>
      <c r="AF6" s="441"/>
      <c r="AG6" s="441"/>
    </row>
    <row r="7" spans="1:33" s="49" customFormat="1" ht="43.5" customHeight="1" thickBot="1" x14ac:dyDescent="0.7">
      <c r="A7" s="375" t="s">
        <v>1</v>
      </c>
      <c r="C7" s="443" t="s">
        <v>182</v>
      </c>
      <c r="D7" s="443" t="s">
        <v>20</v>
      </c>
      <c r="E7" s="443" t="s">
        <v>20</v>
      </c>
      <c r="F7" s="443" t="s">
        <v>20</v>
      </c>
      <c r="G7" s="443" t="s">
        <v>20</v>
      </c>
      <c r="H7" s="443" t="s">
        <v>20</v>
      </c>
      <c r="I7" s="443" t="s">
        <v>20</v>
      </c>
      <c r="J7" s="1"/>
      <c r="K7" s="443" t="s">
        <v>183</v>
      </c>
      <c r="L7" s="443" t="s">
        <v>21</v>
      </c>
      <c r="M7" s="443" t="s">
        <v>21</v>
      </c>
      <c r="N7" s="443" t="s">
        <v>21</v>
      </c>
      <c r="O7" s="443" t="s">
        <v>21</v>
      </c>
      <c r="P7" s="443" t="s">
        <v>21</v>
      </c>
      <c r="Q7" s="443" t="s">
        <v>21</v>
      </c>
      <c r="R7" s="202"/>
      <c r="S7" s="202"/>
      <c r="U7" s="165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</row>
    <row r="8" spans="1:33" s="90" customFormat="1" ht="66" customHeight="1" thickBot="1" x14ac:dyDescent="0.3">
      <c r="A8" s="375" t="s">
        <v>1</v>
      </c>
      <c r="C8" s="91" t="s">
        <v>4</v>
      </c>
      <c r="E8" s="91" t="s">
        <v>33</v>
      </c>
      <c r="G8" s="91" t="s">
        <v>34</v>
      </c>
      <c r="I8" s="91" t="s">
        <v>35</v>
      </c>
      <c r="K8" s="91" t="s">
        <v>4</v>
      </c>
      <c r="M8" s="91" t="s">
        <v>33</v>
      </c>
      <c r="O8" s="91" t="s">
        <v>34</v>
      </c>
      <c r="Q8" s="92" t="s">
        <v>35</v>
      </c>
      <c r="R8" s="203"/>
      <c r="S8" s="203"/>
      <c r="U8" s="166"/>
      <c r="X8" s="193"/>
      <c r="Z8" s="193"/>
      <c r="AA8" s="193"/>
      <c r="AB8" s="193"/>
      <c r="AC8" s="193"/>
      <c r="AD8" s="193"/>
      <c r="AE8" s="193"/>
      <c r="AF8" s="193"/>
      <c r="AG8" s="193"/>
    </row>
    <row r="9" spans="1:33" s="49" customFormat="1" ht="40.5" customHeight="1" x14ac:dyDescent="0.65">
      <c r="A9" s="131" t="s">
        <v>60</v>
      </c>
      <c r="B9" s="1"/>
      <c r="C9" s="446">
        <v>15000000</v>
      </c>
      <c r="D9" s="447"/>
      <c r="E9" s="446">
        <v>219390897000</v>
      </c>
      <c r="F9" s="448"/>
      <c r="G9" s="446">
        <v>175780630500</v>
      </c>
      <c r="H9" s="447"/>
      <c r="I9" s="449">
        <f t="shared" ref="I9:I28" si="0">E9-G9</f>
        <v>43610266500</v>
      </c>
      <c r="J9" s="447"/>
      <c r="K9" s="449">
        <v>15000000</v>
      </c>
      <c r="L9" s="448"/>
      <c r="M9" s="449">
        <v>219390897000</v>
      </c>
      <c r="N9" s="448"/>
      <c r="O9" s="449">
        <v>120584797035</v>
      </c>
      <c r="P9" s="447"/>
      <c r="Q9" s="449">
        <f t="shared" ref="Q9:Q28" si="1">M9-O9</f>
        <v>98806099965</v>
      </c>
      <c r="R9" s="81"/>
      <c r="S9" s="211"/>
      <c r="T9" s="211"/>
      <c r="U9" s="209"/>
      <c r="V9" s="60"/>
      <c r="W9" s="60"/>
      <c r="X9" s="60"/>
      <c r="Y9" s="59"/>
      <c r="Z9" s="194"/>
      <c r="AA9" s="165"/>
      <c r="AB9" s="197"/>
      <c r="AC9" s="180"/>
      <c r="AD9" s="180"/>
      <c r="AE9" s="165"/>
      <c r="AF9" s="165"/>
      <c r="AG9" s="180"/>
    </row>
    <row r="10" spans="1:33" s="49" customFormat="1" ht="40.5" customHeight="1" x14ac:dyDescent="0.65">
      <c r="A10" s="131" t="s">
        <v>83</v>
      </c>
      <c r="B10" s="1"/>
      <c r="C10" s="446">
        <v>20000001</v>
      </c>
      <c r="D10" s="447"/>
      <c r="E10" s="446">
        <v>308000623400</v>
      </c>
      <c r="F10" s="448"/>
      <c r="G10" s="446">
        <v>453768954990</v>
      </c>
      <c r="H10" s="447"/>
      <c r="I10" s="449">
        <f t="shared" si="0"/>
        <v>-145768331590</v>
      </c>
      <c r="J10" s="447"/>
      <c r="K10" s="449">
        <v>20000001</v>
      </c>
      <c r="L10" s="448"/>
      <c r="M10" s="449">
        <v>308000623400</v>
      </c>
      <c r="N10" s="448"/>
      <c r="O10" s="449">
        <v>95013648180</v>
      </c>
      <c r="P10" s="447"/>
      <c r="Q10" s="449">
        <f t="shared" si="1"/>
        <v>212986975220</v>
      </c>
      <c r="R10" s="81"/>
      <c r="S10" s="81"/>
      <c r="T10" s="211"/>
      <c r="U10" s="209"/>
      <c r="V10" s="60"/>
      <c r="W10" s="60"/>
      <c r="X10" s="60"/>
      <c r="Y10" s="59"/>
      <c r="Z10" s="194"/>
      <c r="AA10" s="165"/>
      <c r="AB10" s="197"/>
      <c r="AC10" s="180"/>
      <c r="AD10" s="180"/>
      <c r="AE10" s="165"/>
      <c r="AF10" s="165"/>
      <c r="AG10" s="180"/>
    </row>
    <row r="11" spans="1:33" s="49" customFormat="1" ht="40.5" customHeight="1" x14ac:dyDescent="0.65">
      <c r="A11" s="131" t="s">
        <v>59</v>
      </c>
      <c r="B11" s="1"/>
      <c r="C11" s="446">
        <v>14000000</v>
      </c>
      <c r="D11" s="447"/>
      <c r="E11" s="446">
        <v>1178161861800</v>
      </c>
      <c r="F11" s="448"/>
      <c r="G11" s="446">
        <v>987578533932</v>
      </c>
      <c r="H11" s="447"/>
      <c r="I11" s="449">
        <f t="shared" si="0"/>
        <v>190583327868</v>
      </c>
      <c r="J11" s="447"/>
      <c r="K11" s="449">
        <v>14000000</v>
      </c>
      <c r="L11" s="448"/>
      <c r="M11" s="449">
        <v>1178161861800</v>
      </c>
      <c r="N11" s="448"/>
      <c r="O11" s="449">
        <v>1084968118416</v>
      </c>
      <c r="P11" s="447"/>
      <c r="Q11" s="449">
        <f t="shared" si="1"/>
        <v>93193743384</v>
      </c>
      <c r="R11" s="212"/>
      <c r="S11" s="211"/>
      <c r="T11" s="211"/>
      <c r="U11" s="209"/>
      <c r="V11" s="60"/>
      <c r="W11" s="60"/>
      <c r="X11" s="60"/>
      <c r="Y11" s="59"/>
      <c r="Z11" s="194"/>
      <c r="AA11" s="165"/>
      <c r="AB11" s="197"/>
      <c r="AC11" s="180"/>
      <c r="AD11" s="180"/>
      <c r="AE11" s="165"/>
      <c r="AF11" s="165"/>
      <c r="AG11" s="180"/>
    </row>
    <row r="12" spans="1:33" s="49" customFormat="1" ht="40.5" customHeight="1" x14ac:dyDescent="0.65">
      <c r="A12" s="131" t="s">
        <v>104</v>
      </c>
      <c r="B12" s="1"/>
      <c r="C12" s="446">
        <v>6000000</v>
      </c>
      <c r="D12" s="447"/>
      <c r="E12" s="446">
        <v>458785957200</v>
      </c>
      <c r="F12" s="448"/>
      <c r="G12" s="446">
        <v>422093003312</v>
      </c>
      <c r="H12" s="447"/>
      <c r="I12" s="449">
        <f t="shared" si="0"/>
        <v>36692953888</v>
      </c>
      <c r="J12" s="447"/>
      <c r="K12" s="449">
        <v>6000000</v>
      </c>
      <c r="L12" s="448"/>
      <c r="M12" s="449">
        <v>458785957200</v>
      </c>
      <c r="N12" s="448"/>
      <c r="O12" s="449">
        <v>209150670588</v>
      </c>
      <c r="P12" s="447"/>
      <c r="Q12" s="449">
        <f t="shared" si="1"/>
        <v>249635286612</v>
      </c>
      <c r="R12" s="81"/>
      <c r="S12" s="211"/>
      <c r="T12" s="211"/>
      <c r="U12" s="209"/>
      <c r="V12" s="60"/>
      <c r="W12" s="60"/>
      <c r="X12" s="60"/>
      <c r="Y12" s="59"/>
      <c r="Z12" s="194"/>
      <c r="AA12" s="165"/>
      <c r="AB12" s="197"/>
      <c r="AC12" s="180"/>
      <c r="AD12" s="180"/>
      <c r="AE12" s="165"/>
      <c r="AF12" s="165"/>
      <c r="AG12" s="180"/>
    </row>
    <row r="13" spans="1:33" s="49" customFormat="1" ht="40.5" customHeight="1" x14ac:dyDescent="0.65">
      <c r="A13" s="131" t="s">
        <v>98</v>
      </c>
      <c r="B13" s="1"/>
      <c r="C13" s="446">
        <v>13000000</v>
      </c>
      <c r="D13" s="447"/>
      <c r="E13" s="446">
        <v>615306627000</v>
      </c>
      <c r="F13" s="448"/>
      <c r="G13" s="446">
        <v>486051406911</v>
      </c>
      <c r="H13" s="447"/>
      <c r="I13" s="449">
        <f t="shared" si="0"/>
        <v>129255220089</v>
      </c>
      <c r="J13" s="447"/>
      <c r="K13" s="449">
        <v>13000000</v>
      </c>
      <c r="L13" s="448"/>
      <c r="M13" s="449">
        <v>615306627000</v>
      </c>
      <c r="N13" s="448"/>
      <c r="O13" s="449">
        <v>334642021821</v>
      </c>
      <c r="P13" s="447"/>
      <c r="Q13" s="449">
        <f t="shared" si="1"/>
        <v>280664605179</v>
      </c>
      <c r="R13" s="81"/>
      <c r="S13" s="81"/>
      <c r="T13" s="211"/>
      <c r="U13" s="209"/>
      <c r="V13" s="60"/>
      <c r="W13" s="60"/>
      <c r="X13" s="60"/>
      <c r="Y13" s="59"/>
      <c r="Z13" s="194"/>
      <c r="AA13" s="165"/>
      <c r="AB13" s="197"/>
      <c r="AC13" s="180"/>
      <c r="AD13" s="180"/>
      <c r="AE13" s="165"/>
      <c r="AF13" s="165"/>
      <c r="AG13" s="180"/>
    </row>
    <row r="14" spans="1:33" s="49" customFormat="1" ht="40.5" customHeight="1" x14ac:dyDescent="0.65">
      <c r="A14" s="131" t="s">
        <v>110</v>
      </c>
      <c r="B14" s="1"/>
      <c r="C14" s="446">
        <v>25174825</v>
      </c>
      <c r="D14" s="447"/>
      <c r="E14" s="446">
        <v>182630414759</v>
      </c>
      <c r="F14" s="448"/>
      <c r="G14" s="446">
        <v>167031022838</v>
      </c>
      <c r="H14" s="447"/>
      <c r="I14" s="449">
        <f t="shared" si="0"/>
        <v>15599391921</v>
      </c>
      <c r="J14" s="447"/>
      <c r="K14" s="449">
        <v>25174825</v>
      </c>
      <c r="L14" s="448"/>
      <c r="M14" s="449">
        <v>182630414759</v>
      </c>
      <c r="N14" s="448"/>
      <c r="O14" s="449">
        <v>86415816726</v>
      </c>
      <c r="P14" s="447"/>
      <c r="Q14" s="449">
        <f t="shared" si="1"/>
        <v>96214598033</v>
      </c>
      <c r="R14" s="81"/>
      <c r="S14" s="81"/>
      <c r="T14" s="211"/>
      <c r="U14" s="209"/>
      <c r="V14" s="60"/>
      <c r="W14" s="60"/>
      <c r="X14" s="60"/>
      <c r="Y14" s="59"/>
      <c r="Z14" s="194"/>
      <c r="AA14" s="165"/>
      <c r="AB14" s="197"/>
      <c r="AC14" s="180"/>
      <c r="AD14" s="180"/>
      <c r="AE14" s="165"/>
      <c r="AF14" s="165"/>
      <c r="AG14" s="180"/>
    </row>
    <row r="15" spans="1:33" s="49" customFormat="1" ht="40.5" customHeight="1" x14ac:dyDescent="0.65">
      <c r="A15" s="131" t="s">
        <v>95</v>
      </c>
      <c r="B15" s="1"/>
      <c r="C15" s="446">
        <v>60000000</v>
      </c>
      <c r="D15" s="447"/>
      <c r="E15" s="446">
        <v>178013238000</v>
      </c>
      <c r="F15" s="448"/>
      <c r="G15" s="446">
        <v>141462650269</v>
      </c>
      <c r="H15" s="447"/>
      <c r="I15" s="449">
        <f t="shared" si="0"/>
        <v>36550587731</v>
      </c>
      <c r="J15" s="447"/>
      <c r="K15" s="449">
        <v>60000000</v>
      </c>
      <c r="L15" s="448"/>
      <c r="M15" s="449">
        <v>178013238000</v>
      </c>
      <c r="N15" s="448"/>
      <c r="O15" s="449">
        <v>122699083240</v>
      </c>
      <c r="P15" s="447"/>
      <c r="Q15" s="449">
        <f t="shared" si="1"/>
        <v>55314154760</v>
      </c>
      <c r="R15" s="81"/>
      <c r="S15" s="211"/>
      <c r="T15" s="211"/>
      <c r="U15" s="209"/>
      <c r="V15" s="60"/>
      <c r="W15" s="60"/>
      <c r="X15" s="60"/>
      <c r="Y15" s="59"/>
      <c r="Z15" s="194"/>
      <c r="AA15" s="165"/>
      <c r="AB15" s="197"/>
      <c r="AC15" s="180"/>
      <c r="AD15" s="180"/>
      <c r="AE15" s="165"/>
      <c r="AF15" s="165"/>
      <c r="AG15" s="180"/>
    </row>
    <row r="16" spans="1:33" s="49" customFormat="1" ht="40.5" customHeight="1" x14ac:dyDescent="0.65">
      <c r="A16" s="131" t="s">
        <v>96</v>
      </c>
      <c r="B16" s="1"/>
      <c r="C16" s="446">
        <v>5000000</v>
      </c>
      <c r="D16" s="447"/>
      <c r="E16" s="446">
        <v>231446977500</v>
      </c>
      <c r="F16" s="448"/>
      <c r="G16" s="446">
        <v>200829229240</v>
      </c>
      <c r="H16" s="447"/>
      <c r="I16" s="449">
        <f t="shared" si="0"/>
        <v>30617748260</v>
      </c>
      <c r="J16" s="447"/>
      <c r="K16" s="449">
        <v>5000000</v>
      </c>
      <c r="L16" s="448"/>
      <c r="M16" s="449">
        <v>231446977500</v>
      </c>
      <c r="N16" s="448"/>
      <c r="O16" s="449">
        <v>230446383717</v>
      </c>
      <c r="P16" s="447"/>
      <c r="Q16" s="449">
        <f t="shared" si="1"/>
        <v>1000593783</v>
      </c>
      <c r="R16" s="81"/>
      <c r="S16" s="211"/>
      <c r="T16" s="211"/>
      <c r="U16" s="209"/>
      <c r="V16" s="60"/>
      <c r="W16" s="60"/>
      <c r="X16" s="60"/>
      <c r="Y16" s="59"/>
      <c r="Z16" s="194"/>
      <c r="AA16" s="165"/>
      <c r="AB16" s="197"/>
      <c r="AC16" s="180"/>
      <c r="AD16" s="180"/>
      <c r="AE16" s="165"/>
      <c r="AF16" s="165"/>
      <c r="AG16" s="180"/>
    </row>
    <row r="17" spans="1:33" s="49" customFormat="1" ht="40.5" customHeight="1" x14ac:dyDescent="0.65">
      <c r="A17" s="131" t="s">
        <v>84</v>
      </c>
      <c r="B17" s="1"/>
      <c r="C17" s="446">
        <v>100000000</v>
      </c>
      <c r="D17" s="447"/>
      <c r="E17" s="446">
        <v>469343710000</v>
      </c>
      <c r="F17" s="448"/>
      <c r="G17" s="446">
        <v>475551221478</v>
      </c>
      <c r="H17" s="447"/>
      <c r="I17" s="449">
        <f t="shared" si="0"/>
        <v>-6207511478</v>
      </c>
      <c r="J17" s="447"/>
      <c r="K17" s="449">
        <v>100000000</v>
      </c>
      <c r="L17" s="448"/>
      <c r="M17" s="449">
        <v>469343710000</v>
      </c>
      <c r="N17" s="448"/>
      <c r="O17" s="449">
        <v>375270979914</v>
      </c>
      <c r="P17" s="447"/>
      <c r="Q17" s="449">
        <f t="shared" si="1"/>
        <v>94072730086</v>
      </c>
      <c r="R17" s="81"/>
      <c r="S17" s="81"/>
      <c r="T17" s="211"/>
      <c r="U17" s="209"/>
      <c r="V17" s="60"/>
      <c r="W17" s="60"/>
      <c r="X17" s="60"/>
      <c r="Y17" s="59"/>
      <c r="Z17" s="194"/>
      <c r="AA17" s="165"/>
      <c r="AB17" s="197"/>
      <c r="AC17" s="180"/>
      <c r="AD17" s="180"/>
      <c r="AE17" s="9"/>
      <c r="AF17" s="165"/>
      <c r="AG17" s="180"/>
    </row>
    <row r="18" spans="1:33" s="49" customFormat="1" ht="40.5" customHeight="1" x14ac:dyDescent="0.65">
      <c r="A18" s="131" t="s">
        <v>81</v>
      </c>
      <c r="B18" s="1"/>
      <c r="C18" s="446">
        <v>60000000</v>
      </c>
      <c r="D18" s="447"/>
      <c r="E18" s="446">
        <v>485220030000</v>
      </c>
      <c r="F18" s="448"/>
      <c r="G18" s="446">
        <v>375673422000</v>
      </c>
      <c r="H18" s="447"/>
      <c r="I18" s="449">
        <f t="shared" si="0"/>
        <v>109546608000</v>
      </c>
      <c r="J18" s="447"/>
      <c r="K18" s="449">
        <v>60000000</v>
      </c>
      <c r="L18" s="448"/>
      <c r="M18" s="449">
        <v>485220030000</v>
      </c>
      <c r="N18" s="448"/>
      <c r="O18" s="449">
        <v>437214492423</v>
      </c>
      <c r="P18" s="447"/>
      <c r="Q18" s="449">
        <f t="shared" si="1"/>
        <v>48005537577</v>
      </c>
      <c r="R18" s="81"/>
      <c r="S18" s="81"/>
      <c r="T18" s="211"/>
      <c r="U18" s="209"/>
      <c r="V18" s="60"/>
      <c r="W18" s="60"/>
      <c r="X18" s="60"/>
      <c r="Y18" s="59"/>
      <c r="Z18" s="194"/>
      <c r="AA18" s="165"/>
      <c r="AB18" s="197"/>
      <c r="AC18" s="180"/>
      <c r="AD18" s="180"/>
      <c r="AE18" s="9"/>
      <c r="AF18" s="165"/>
      <c r="AG18" s="180"/>
    </row>
    <row r="19" spans="1:33" s="49" customFormat="1" ht="40.5" customHeight="1" x14ac:dyDescent="0.65">
      <c r="A19" s="131" t="s">
        <v>113</v>
      </c>
      <c r="B19" s="1"/>
      <c r="C19" s="446">
        <v>3600000</v>
      </c>
      <c r="D19" s="447"/>
      <c r="E19" s="446">
        <v>72086430960</v>
      </c>
      <c r="F19" s="448"/>
      <c r="G19" s="446">
        <v>59941046160</v>
      </c>
      <c r="H19" s="447"/>
      <c r="I19" s="449">
        <f t="shared" si="0"/>
        <v>12145384800</v>
      </c>
      <c r="J19" s="447"/>
      <c r="K19" s="449">
        <v>3600000</v>
      </c>
      <c r="L19" s="448"/>
      <c r="M19" s="449">
        <v>72086430960</v>
      </c>
      <c r="N19" s="448"/>
      <c r="O19" s="449">
        <v>44795036815</v>
      </c>
      <c r="P19" s="447"/>
      <c r="Q19" s="449">
        <f t="shared" si="1"/>
        <v>27291394145</v>
      </c>
      <c r="R19" s="204"/>
      <c r="S19" s="211"/>
      <c r="T19" s="211"/>
      <c r="U19" s="209"/>
      <c r="V19" s="60"/>
      <c r="W19" s="60"/>
      <c r="X19" s="60"/>
      <c r="Y19" s="59"/>
      <c r="Z19" s="194"/>
      <c r="AA19" s="165"/>
      <c r="AB19" s="197"/>
      <c r="AC19" s="180"/>
      <c r="AD19" s="180"/>
      <c r="AG19" s="180"/>
    </row>
    <row r="20" spans="1:33" s="49" customFormat="1" ht="40.5" customHeight="1" x14ac:dyDescent="0.65">
      <c r="A20" s="131" t="s">
        <v>184</v>
      </c>
      <c r="B20" s="1"/>
      <c r="C20" s="446">
        <v>12000000</v>
      </c>
      <c r="D20" s="447"/>
      <c r="E20" s="446">
        <v>409728128400</v>
      </c>
      <c r="F20" s="448"/>
      <c r="G20" s="446">
        <v>391741193911</v>
      </c>
      <c r="H20" s="447"/>
      <c r="I20" s="449">
        <f>E20-G20</f>
        <v>17986934489</v>
      </c>
      <c r="J20" s="447"/>
      <c r="K20" s="449">
        <v>12000000</v>
      </c>
      <c r="L20" s="448"/>
      <c r="M20" s="449">
        <v>409728128400</v>
      </c>
      <c r="N20" s="448"/>
      <c r="O20" s="449">
        <v>391741193911</v>
      </c>
      <c r="P20" s="447"/>
      <c r="Q20" s="449">
        <f t="shared" si="1"/>
        <v>17986934489</v>
      </c>
      <c r="R20" s="131"/>
      <c r="S20" s="211"/>
      <c r="T20" s="211"/>
      <c r="U20" s="209"/>
      <c r="V20" s="60"/>
      <c r="W20" s="60"/>
      <c r="X20" s="60"/>
      <c r="Y20" s="59"/>
      <c r="Z20" s="194"/>
      <c r="AA20" s="165"/>
      <c r="AB20" s="197"/>
      <c r="AC20" s="180"/>
      <c r="AD20" s="180"/>
      <c r="AG20" s="180"/>
    </row>
    <row r="21" spans="1:33" s="49" customFormat="1" ht="40.5" customHeight="1" x14ac:dyDescent="0.65">
      <c r="A21" s="131" t="s">
        <v>126</v>
      </c>
      <c r="B21" s="1"/>
      <c r="C21" s="446">
        <v>17570</v>
      </c>
      <c r="D21" s="447"/>
      <c r="E21" s="446">
        <v>490083476125</v>
      </c>
      <c r="F21" s="448"/>
      <c r="G21" s="446">
        <v>438077276800</v>
      </c>
      <c r="H21" s="447"/>
      <c r="I21" s="449">
        <f t="shared" si="0"/>
        <v>52006199325</v>
      </c>
      <c r="J21" s="447"/>
      <c r="K21" s="449">
        <v>17570</v>
      </c>
      <c r="L21" s="448"/>
      <c r="M21" s="449">
        <v>490083476125</v>
      </c>
      <c r="N21" s="448"/>
      <c r="O21" s="449">
        <v>432576201782</v>
      </c>
      <c r="P21" s="447"/>
      <c r="Q21" s="449">
        <f t="shared" si="1"/>
        <v>57507274343</v>
      </c>
      <c r="R21" s="204"/>
      <c r="S21" s="211"/>
      <c r="T21" s="211"/>
      <c r="U21" s="209"/>
      <c r="V21" s="60"/>
      <c r="W21" s="60"/>
      <c r="X21" s="60"/>
      <c r="Y21" s="59"/>
      <c r="Z21" s="194"/>
      <c r="AA21" s="165"/>
      <c r="AB21" s="197"/>
      <c r="AC21" s="180"/>
      <c r="AD21" s="180"/>
      <c r="AG21" s="180"/>
    </row>
    <row r="22" spans="1:33" s="49" customFormat="1" ht="40.5" customHeight="1" x14ac:dyDescent="0.65">
      <c r="A22" s="131" t="s">
        <v>170</v>
      </c>
      <c r="B22" s="1"/>
      <c r="C22" s="446">
        <v>30000000</v>
      </c>
      <c r="D22" s="447"/>
      <c r="E22" s="446">
        <v>367933716000</v>
      </c>
      <c r="F22" s="448"/>
      <c r="G22" s="446">
        <v>218200173000</v>
      </c>
      <c r="H22" s="447"/>
      <c r="I22" s="449">
        <f t="shared" si="0"/>
        <v>149733543000</v>
      </c>
      <c r="J22" s="447"/>
      <c r="K22" s="449">
        <v>30000000</v>
      </c>
      <c r="L22" s="448"/>
      <c r="M22" s="449">
        <v>367933716000</v>
      </c>
      <c r="N22" s="448"/>
      <c r="O22" s="449">
        <v>191709414998</v>
      </c>
      <c r="P22" s="447"/>
      <c r="Q22" s="449">
        <f t="shared" si="1"/>
        <v>176224301002</v>
      </c>
      <c r="R22" s="204"/>
      <c r="S22" s="211"/>
      <c r="T22" s="211"/>
      <c r="U22" s="209"/>
      <c r="V22" s="60"/>
      <c r="W22" s="60"/>
      <c r="X22" s="60"/>
      <c r="Y22" s="59"/>
      <c r="Z22" s="194"/>
      <c r="AA22" s="165"/>
      <c r="AB22" s="197"/>
      <c r="AC22" s="180"/>
      <c r="AD22" s="180"/>
      <c r="AG22" s="180"/>
    </row>
    <row r="23" spans="1:33" s="49" customFormat="1" ht="40.5" customHeight="1" x14ac:dyDescent="0.65">
      <c r="A23" s="131" t="s">
        <v>162</v>
      </c>
      <c r="B23" s="1"/>
      <c r="C23" s="446">
        <v>3010000</v>
      </c>
      <c r="D23" s="447"/>
      <c r="E23" s="446">
        <v>184221672936</v>
      </c>
      <c r="F23" s="448"/>
      <c r="G23" s="446">
        <v>185899721631</v>
      </c>
      <c r="H23" s="447"/>
      <c r="I23" s="449">
        <f>E23-G23</f>
        <v>-1678048695</v>
      </c>
      <c r="J23" s="447"/>
      <c r="K23" s="449">
        <v>3010000</v>
      </c>
      <c r="L23" s="448"/>
      <c r="M23" s="449">
        <v>184221672936</v>
      </c>
      <c r="N23" s="448"/>
      <c r="O23" s="449">
        <v>215985808457</v>
      </c>
      <c r="P23" s="447"/>
      <c r="Q23" s="449">
        <f t="shared" si="1"/>
        <v>-31764135521</v>
      </c>
      <c r="R23" s="204"/>
      <c r="S23" s="211"/>
      <c r="T23" s="211"/>
      <c r="U23" s="209"/>
      <c r="V23" s="60"/>
      <c r="W23" s="60"/>
      <c r="X23" s="60"/>
      <c r="Y23" s="59"/>
      <c r="Z23" s="194"/>
      <c r="AA23" s="165"/>
      <c r="AB23" s="197"/>
      <c r="AC23" s="180"/>
      <c r="AD23" s="180"/>
      <c r="AG23" s="180"/>
    </row>
    <row r="24" spans="1:33" s="49" customFormat="1" ht="40.5" customHeight="1" x14ac:dyDescent="0.65">
      <c r="A24" s="444" t="s">
        <v>166</v>
      </c>
      <c r="B24" s="445"/>
      <c r="C24" s="449">
        <v>0</v>
      </c>
      <c r="D24" s="449"/>
      <c r="E24" s="449">
        <v>0</v>
      </c>
      <c r="F24" s="448"/>
      <c r="G24" s="446">
        <f>-I24</f>
        <v>4134356669</v>
      </c>
      <c r="H24" s="447"/>
      <c r="I24" s="449">
        <v>-4134356669</v>
      </c>
      <c r="J24" s="447"/>
      <c r="K24" s="449">
        <v>0</v>
      </c>
      <c r="L24" s="448"/>
      <c r="M24" s="449">
        <v>0</v>
      </c>
      <c r="N24" s="448"/>
      <c r="O24" s="449">
        <v>0</v>
      </c>
      <c r="P24" s="447"/>
      <c r="Q24" s="449">
        <f t="shared" si="1"/>
        <v>0</v>
      </c>
      <c r="R24" s="204"/>
      <c r="S24" s="211"/>
      <c r="T24" s="211"/>
      <c r="U24" s="209"/>
      <c r="V24" s="60"/>
      <c r="W24" s="60"/>
      <c r="X24" s="60"/>
      <c r="Y24" s="59"/>
      <c r="Z24" s="194"/>
      <c r="AA24" s="165"/>
      <c r="AB24" s="197"/>
      <c r="AC24" s="180"/>
      <c r="AD24" s="180"/>
      <c r="AG24" s="180"/>
    </row>
    <row r="25" spans="1:33" s="49" customFormat="1" ht="40.5" customHeight="1" x14ac:dyDescent="0.65">
      <c r="A25" s="444" t="s">
        <v>100</v>
      </c>
      <c r="B25" s="445"/>
      <c r="C25" s="449">
        <v>0</v>
      </c>
      <c r="D25" s="449"/>
      <c r="E25" s="449">
        <v>0</v>
      </c>
      <c r="F25" s="448"/>
      <c r="G25" s="446">
        <f>-I25</f>
        <v>-7493602371</v>
      </c>
      <c r="H25" s="447"/>
      <c r="I25" s="449">
        <v>7493602371</v>
      </c>
      <c r="J25" s="447"/>
      <c r="K25" s="449">
        <v>0</v>
      </c>
      <c r="L25" s="448"/>
      <c r="M25" s="449">
        <v>0</v>
      </c>
      <c r="N25" s="448"/>
      <c r="O25" s="449">
        <v>0</v>
      </c>
      <c r="P25" s="447"/>
      <c r="Q25" s="449">
        <f t="shared" si="1"/>
        <v>0</v>
      </c>
      <c r="R25" s="204"/>
      <c r="S25" s="211"/>
      <c r="T25" s="211"/>
      <c r="U25" s="209"/>
      <c r="V25" s="60"/>
      <c r="W25" s="60"/>
      <c r="X25" s="60"/>
      <c r="Y25" s="59"/>
      <c r="Z25" s="194"/>
      <c r="AA25" s="165"/>
      <c r="AB25" s="197"/>
      <c r="AC25" s="180"/>
      <c r="AD25" s="180"/>
      <c r="AG25" s="180"/>
    </row>
    <row r="26" spans="1:33" s="49" customFormat="1" ht="40.5" customHeight="1" x14ac:dyDescent="0.65">
      <c r="A26" s="131" t="s">
        <v>111</v>
      </c>
      <c r="B26" s="1"/>
      <c r="C26" s="446">
        <v>20000001</v>
      </c>
      <c r="D26" s="447"/>
      <c r="E26" s="446">
        <v>460214849010</v>
      </c>
      <c r="F26" s="448"/>
      <c r="G26" s="446">
        <v>400480192024</v>
      </c>
      <c r="H26" s="447"/>
      <c r="I26" s="449">
        <f t="shared" si="0"/>
        <v>59734656986</v>
      </c>
      <c r="J26" s="447"/>
      <c r="K26" s="449">
        <v>20000001</v>
      </c>
      <c r="L26" s="448"/>
      <c r="M26" s="449">
        <v>460214849010</v>
      </c>
      <c r="N26" s="448"/>
      <c r="O26" s="449">
        <v>530229289989</v>
      </c>
      <c r="P26" s="447"/>
      <c r="Q26" s="449">
        <f t="shared" si="1"/>
        <v>-70014440979</v>
      </c>
      <c r="R26" s="204"/>
      <c r="S26" s="211"/>
      <c r="T26" s="211"/>
      <c r="U26" s="209"/>
      <c r="V26" s="60"/>
      <c r="W26" s="60"/>
      <c r="X26" s="60"/>
      <c r="Y26" s="59"/>
      <c r="Z26" s="194"/>
      <c r="AA26" s="165"/>
      <c r="AB26" s="197"/>
      <c r="AC26" s="180"/>
      <c r="AD26" s="180"/>
      <c r="AG26" s="180"/>
    </row>
    <row r="27" spans="1:33" s="49" customFormat="1" ht="40.5" customHeight="1" x14ac:dyDescent="0.65">
      <c r="A27" s="131" t="s">
        <v>67</v>
      </c>
      <c r="B27" s="1"/>
      <c r="C27" s="446">
        <v>40000000</v>
      </c>
      <c r="D27" s="447"/>
      <c r="E27" s="446">
        <v>250845856000</v>
      </c>
      <c r="F27" s="448"/>
      <c r="G27" s="446">
        <v>202854036311</v>
      </c>
      <c r="H27" s="447"/>
      <c r="I27" s="449">
        <f t="shared" si="0"/>
        <v>47991819689</v>
      </c>
      <c r="J27" s="447"/>
      <c r="K27" s="449">
        <v>40000000</v>
      </c>
      <c r="L27" s="448"/>
      <c r="M27" s="449">
        <v>250845856000</v>
      </c>
      <c r="N27" s="448"/>
      <c r="O27" s="449">
        <v>201026453998</v>
      </c>
      <c r="P27" s="447"/>
      <c r="Q27" s="449">
        <f t="shared" si="1"/>
        <v>49819402002</v>
      </c>
      <c r="R27" s="204"/>
      <c r="S27" s="211"/>
      <c r="T27" s="211"/>
      <c r="U27" s="209"/>
      <c r="V27" s="60"/>
      <c r="W27" s="60"/>
      <c r="X27" s="60"/>
      <c r="Y27" s="59"/>
      <c r="Z27" s="194"/>
      <c r="AA27" s="165"/>
      <c r="AB27" s="197"/>
      <c r="AC27" s="180"/>
      <c r="AD27" s="180"/>
      <c r="AG27" s="180"/>
    </row>
    <row r="28" spans="1:33" s="49" customFormat="1" ht="40.5" customHeight="1" x14ac:dyDescent="0.65">
      <c r="A28" s="131" t="s">
        <v>171</v>
      </c>
      <c r="B28" s="1"/>
      <c r="C28" s="446">
        <v>6100000</v>
      </c>
      <c r="D28" s="447"/>
      <c r="E28" s="446">
        <v>305063488800</v>
      </c>
      <c r="F28" s="448"/>
      <c r="G28" s="446">
        <v>264962186378</v>
      </c>
      <c r="H28" s="447"/>
      <c r="I28" s="449">
        <f t="shared" si="0"/>
        <v>40101302422</v>
      </c>
      <c r="J28" s="447"/>
      <c r="K28" s="449">
        <v>6100000</v>
      </c>
      <c r="L28" s="448"/>
      <c r="M28" s="449">
        <v>305063488800</v>
      </c>
      <c r="N28" s="448"/>
      <c r="O28" s="449">
        <v>256995529422</v>
      </c>
      <c r="P28" s="447"/>
      <c r="Q28" s="449">
        <f t="shared" si="1"/>
        <v>48067959378</v>
      </c>
      <c r="R28" s="204"/>
      <c r="S28" s="211"/>
      <c r="T28" s="211"/>
      <c r="U28" s="209"/>
      <c r="V28" s="60"/>
      <c r="W28" s="60"/>
      <c r="X28" s="60"/>
      <c r="Y28" s="59"/>
      <c r="Z28" s="194"/>
      <c r="AA28" s="165"/>
      <c r="AB28" s="197"/>
      <c r="AC28" s="180"/>
      <c r="AD28" s="180"/>
      <c r="AG28" s="180"/>
    </row>
    <row r="29" spans="1:33" s="49" customFormat="1" ht="40.5" customHeight="1" x14ac:dyDescent="0.65">
      <c r="A29" s="131" t="s">
        <v>154</v>
      </c>
      <c r="B29" s="1"/>
      <c r="C29" s="449">
        <v>0</v>
      </c>
      <c r="D29" s="449"/>
      <c r="E29" s="449">
        <v>0</v>
      </c>
      <c r="F29" s="448"/>
      <c r="G29" s="449">
        <v>19247746611</v>
      </c>
      <c r="H29" s="447"/>
      <c r="I29" s="449">
        <v>-19247746611</v>
      </c>
      <c r="J29" s="447"/>
      <c r="K29" s="449">
        <v>0</v>
      </c>
      <c r="L29" s="448"/>
      <c r="M29" s="449">
        <v>0</v>
      </c>
      <c r="N29" s="448"/>
      <c r="O29" s="449">
        <v>0</v>
      </c>
      <c r="P29" s="447"/>
      <c r="Q29" s="449">
        <f t="shared" ref="Q29" si="2">M29-O29</f>
        <v>0</v>
      </c>
      <c r="R29" s="204"/>
      <c r="S29" s="211"/>
      <c r="T29" s="211"/>
      <c r="U29" s="209"/>
      <c r="V29" s="60"/>
      <c r="W29" s="60"/>
      <c r="X29" s="60"/>
      <c r="Y29" s="59"/>
      <c r="Z29" s="194"/>
      <c r="AA29" s="165"/>
      <c r="AB29" s="197"/>
      <c r="AC29" s="180"/>
      <c r="AD29" s="180"/>
      <c r="AG29" s="180"/>
    </row>
    <row r="30" spans="1:33" ht="36.75" thickBot="1" x14ac:dyDescent="0.3">
      <c r="A30" s="132" t="s">
        <v>48</v>
      </c>
      <c r="B30" s="34"/>
      <c r="C30" s="498"/>
      <c r="D30" s="499"/>
      <c r="E30" s="500">
        <f>SUM(E9:E29)</f>
        <v>6866477954890</v>
      </c>
      <c r="F30" s="500">
        <f>SUM(F9:F19)</f>
        <v>0</v>
      </c>
      <c r="G30" s="500">
        <f>SUM(G9:G29)</f>
        <v>6063864402594</v>
      </c>
      <c r="H30" s="500">
        <f>SUM(H9:H19)</f>
        <v>0</v>
      </c>
      <c r="I30" s="500">
        <f>SUM(I9:I29)</f>
        <v>802613552296</v>
      </c>
      <c r="J30" s="500"/>
      <c r="K30" s="501"/>
      <c r="L30" s="500"/>
      <c r="M30" s="500">
        <f>SUM(M9:M29)</f>
        <v>6866477954890</v>
      </c>
      <c r="N30" s="500">
        <f>SUM(N9:N19)</f>
        <v>0</v>
      </c>
      <c r="O30" s="500">
        <f>SUM(O9:O29)</f>
        <v>5361464941432</v>
      </c>
      <c r="P30" s="500">
        <f>SUM(P9:P19)</f>
        <v>0</v>
      </c>
      <c r="Q30" s="500">
        <f>SUM(Q9:Q29)</f>
        <v>1505013013458</v>
      </c>
      <c r="R30" s="204"/>
      <c r="S30" s="204"/>
      <c r="T30" s="211"/>
      <c r="U30" s="210"/>
      <c r="V30" s="60"/>
      <c r="AA30" s="6"/>
    </row>
    <row r="31" spans="1:33" s="6" customFormat="1" ht="32.25" thickTop="1" x14ac:dyDescent="0.65">
      <c r="A31" s="131"/>
      <c r="C31" s="128"/>
      <c r="D31" s="16"/>
      <c r="E31" s="128"/>
      <c r="F31" s="16"/>
      <c r="G31" s="128"/>
      <c r="H31" s="16"/>
      <c r="I31" s="81"/>
      <c r="J31" s="16"/>
      <c r="K31" s="81"/>
      <c r="L31" s="16"/>
      <c r="M31" s="81"/>
      <c r="N31" s="16"/>
      <c r="O31" s="81"/>
      <c r="P31" s="16"/>
      <c r="Q31" s="81"/>
      <c r="R31" s="81"/>
      <c r="S31" s="81"/>
      <c r="T31" s="211"/>
      <c r="V31" s="60"/>
    </row>
    <row r="32" spans="1:33" s="6" customFormat="1" x14ac:dyDescent="0.65">
      <c r="A32" s="88"/>
      <c r="B32" s="88"/>
      <c r="C32" s="149"/>
      <c r="D32" s="88"/>
      <c r="E32" s="3"/>
      <c r="F32" s="1"/>
      <c r="G32" s="3"/>
      <c r="H32" s="1"/>
      <c r="I32" s="16"/>
      <c r="J32" s="88"/>
      <c r="K32" s="89"/>
      <c r="L32" s="88"/>
      <c r="M32" s="235"/>
      <c r="N32" s="88"/>
      <c r="O32" s="88"/>
      <c r="P32" s="88"/>
      <c r="T32" s="211"/>
      <c r="V32" s="60"/>
      <c r="W32" s="88"/>
      <c r="X32" s="88"/>
      <c r="Y32" s="88"/>
      <c r="Z32" s="88"/>
      <c r="AA32" s="7"/>
    </row>
    <row r="33" spans="1:27" s="6" customFormat="1" x14ac:dyDescent="0.65">
      <c r="A33" s="88"/>
      <c r="B33" s="88"/>
      <c r="C33" s="149"/>
      <c r="D33" s="88"/>
      <c r="E33" s="3"/>
      <c r="F33" s="1"/>
      <c r="G33" s="3"/>
      <c r="H33" s="1"/>
      <c r="I33" s="16"/>
      <c r="J33" s="88"/>
      <c r="K33" s="149"/>
      <c r="L33" s="88"/>
      <c r="M33" s="234"/>
      <c r="N33" s="88"/>
      <c r="O33" s="235"/>
      <c r="P33" s="88"/>
      <c r="T33" s="211"/>
      <c r="V33" s="60"/>
      <c r="W33" s="88"/>
      <c r="X33" s="88"/>
      <c r="Y33" s="88"/>
      <c r="Z33" s="88"/>
      <c r="AA33" s="7"/>
    </row>
    <row r="34" spans="1:27" s="6" customFormat="1" x14ac:dyDescent="0.65">
      <c r="A34" s="440"/>
      <c r="B34" s="440"/>
      <c r="C34" s="440"/>
      <c r="D34" s="440"/>
      <c r="E34" s="440"/>
      <c r="F34" s="440"/>
      <c r="G34" s="440"/>
      <c r="H34" s="34"/>
      <c r="I34" s="16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211"/>
      <c r="V34" s="60"/>
      <c r="W34" s="88"/>
      <c r="X34" s="88"/>
      <c r="Y34" s="88"/>
      <c r="Z34" s="88"/>
      <c r="AA34" s="7"/>
    </row>
    <row r="35" spans="1:27" s="6" customFormat="1" x14ac:dyDescent="0.65">
      <c r="A35" s="440"/>
      <c r="B35" s="440"/>
      <c r="C35" s="440"/>
      <c r="D35" s="440"/>
      <c r="E35" s="440"/>
      <c r="F35" s="440"/>
      <c r="G35" s="440"/>
      <c r="H35" s="34"/>
      <c r="I35" s="16"/>
      <c r="J35" s="94"/>
      <c r="K35" s="94"/>
      <c r="L35" s="94"/>
      <c r="M35" s="94"/>
      <c r="N35" s="94"/>
      <c r="O35" s="94"/>
      <c r="P35" s="94"/>
      <c r="Q35" s="94"/>
      <c r="R35" s="94"/>
      <c r="S35" s="94"/>
      <c r="V35" s="88"/>
      <c r="W35" s="88"/>
      <c r="X35" s="88"/>
      <c r="Y35" s="88"/>
      <c r="Z35" s="88"/>
      <c r="AA35" s="7"/>
    </row>
    <row r="36" spans="1:27" s="6" customFormat="1" ht="33.75" x14ac:dyDescent="0.25">
      <c r="A36" s="88"/>
      <c r="B36" s="88"/>
      <c r="C36" s="51"/>
      <c r="D36" s="196"/>
      <c r="E36" s="196"/>
      <c r="F36" s="88"/>
      <c r="G36" s="196"/>
      <c r="H36" s="88"/>
      <c r="I36" s="94"/>
      <c r="J36" s="94"/>
      <c r="K36" s="94"/>
      <c r="L36" s="94"/>
      <c r="M36" s="94"/>
      <c r="N36" s="94"/>
      <c r="O36" s="94"/>
      <c r="P36" s="94"/>
      <c r="Q36" s="235"/>
      <c r="R36" s="88"/>
      <c r="S36" s="88"/>
      <c r="V36" s="88"/>
      <c r="W36" s="88"/>
      <c r="X36" s="88"/>
      <c r="Y36" s="88"/>
      <c r="Z36" s="88"/>
    </row>
    <row r="37" spans="1:27" s="6" customFormat="1" x14ac:dyDescent="0.25">
      <c r="A37" s="195"/>
      <c r="B37" s="34"/>
      <c r="C37" s="93"/>
      <c r="D37" s="34"/>
      <c r="E37" s="34"/>
      <c r="F37" s="34"/>
      <c r="G37" s="34"/>
      <c r="H37" s="94"/>
      <c r="I37" s="94"/>
      <c r="J37" s="94"/>
      <c r="K37" s="94"/>
      <c r="L37" s="94"/>
      <c r="M37" s="94"/>
      <c r="N37" s="94"/>
      <c r="O37" s="94"/>
      <c r="P37" s="94"/>
      <c r="U37" s="88"/>
      <c r="V37" s="88"/>
      <c r="W37" s="88"/>
      <c r="X37" s="88"/>
      <c r="Y37" s="88"/>
      <c r="Z37" s="7"/>
    </row>
    <row r="38" spans="1:27" s="6" customFormat="1" x14ac:dyDescent="0.25">
      <c r="A38" s="195"/>
      <c r="B38" s="34"/>
      <c r="C38" s="93"/>
      <c r="D38" s="34"/>
      <c r="E38" s="34"/>
      <c r="F38" s="34"/>
      <c r="G38" s="34"/>
      <c r="H38" s="94"/>
      <c r="I38" s="94"/>
      <c r="J38" s="94"/>
      <c r="K38" s="94"/>
      <c r="L38" s="94"/>
      <c r="M38" s="94"/>
      <c r="N38" s="94"/>
      <c r="O38" s="94"/>
      <c r="P38" s="94"/>
      <c r="U38" s="88"/>
      <c r="V38" s="88"/>
      <c r="W38" s="88"/>
      <c r="X38" s="88"/>
      <c r="Y38" s="88"/>
      <c r="Z38" s="7"/>
    </row>
    <row r="39" spans="1:27" s="6" customFormat="1" x14ac:dyDescent="0.25">
      <c r="A39" s="195"/>
      <c r="B39" s="34"/>
      <c r="C39" s="93"/>
      <c r="D39" s="34"/>
      <c r="E39" s="34"/>
      <c r="F39" s="34"/>
      <c r="G39" s="34"/>
      <c r="H39" s="95"/>
      <c r="I39" s="94"/>
      <c r="J39" s="94"/>
      <c r="K39" s="94"/>
      <c r="L39" s="94"/>
      <c r="M39" s="94"/>
      <c r="N39" s="94"/>
      <c r="O39" s="94"/>
      <c r="P39" s="95"/>
      <c r="U39" s="88"/>
      <c r="V39" s="88"/>
      <c r="W39" s="88"/>
      <c r="X39" s="88"/>
      <c r="Y39" s="88"/>
      <c r="Z39" s="7"/>
    </row>
    <row r="40" spans="1:27" x14ac:dyDescent="0.25">
      <c r="A40" s="195"/>
      <c r="B40" s="34"/>
      <c r="C40" s="93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88"/>
      <c r="R40" s="88"/>
      <c r="S40" s="88"/>
      <c r="T40" s="6"/>
      <c r="U40" s="88"/>
      <c r="Z40" s="7"/>
      <c r="AA40" s="88"/>
    </row>
    <row r="41" spans="1:27" x14ac:dyDescent="0.25">
      <c r="A41" s="195"/>
      <c r="B41" s="34"/>
      <c r="C41" s="93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88"/>
      <c r="R41" s="88"/>
      <c r="S41" s="88"/>
      <c r="T41" s="6"/>
      <c r="U41" s="88"/>
      <c r="Z41" s="7"/>
      <c r="AA41" s="88"/>
    </row>
    <row r="42" spans="1:27" x14ac:dyDescent="0.25">
      <c r="A42" s="195"/>
      <c r="B42" s="34"/>
      <c r="C42" s="93"/>
      <c r="D42" s="34"/>
      <c r="E42" s="34"/>
      <c r="F42" s="34"/>
      <c r="G42" s="34"/>
      <c r="H42" s="34"/>
      <c r="I42" s="34"/>
      <c r="J42" s="93"/>
      <c r="K42" s="34"/>
      <c r="L42" s="34"/>
      <c r="M42" s="34"/>
      <c r="N42" s="34"/>
      <c r="O42" s="34"/>
      <c r="P42" s="6"/>
      <c r="Q42" s="88"/>
      <c r="R42" s="88"/>
      <c r="S42" s="88"/>
      <c r="T42" s="6"/>
      <c r="U42" s="88"/>
      <c r="Z42" s="7"/>
      <c r="AA42" s="88"/>
    </row>
    <row r="43" spans="1:27" x14ac:dyDescent="0.25">
      <c r="A43" s="196"/>
      <c r="C43" s="149"/>
      <c r="E43" s="97"/>
      <c r="G43" s="34"/>
      <c r="H43" s="98"/>
      <c r="J43" s="96"/>
      <c r="K43" s="88"/>
      <c r="L43" s="97"/>
      <c r="N43" s="97"/>
      <c r="P43" s="99"/>
      <c r="Q43" s="88"/>
      <c r="R43" s="88"/>
      <c r="S43" s="88"/>
      <c r="T43" s="6"/>
      <c r="U43" s="88"/>
      <c r="Z43" s="7"/>
      <c r="AA43" s="88"/>
    </row>
    <row r="44" spans="1:27" x14ac:dyDescent="0.25">
      <c r="A44" s="195"/>
      <c r="B44" s="34"/>
      <c r="C44" s="93"/>
      <c r="D44" s="34"/>
      <c r="E44" s="34"/>
      <c r="F44" s="34"/>
      <c r="G44" s="34"/>
      <c r="H44" s="34"/>
      <c r="I44" s="34"/>
      <c r="J44" s="93"/>
      <c r="K44" s="34"/>
      <c r="L44" s="34"/>
      <c r="M44" s="34"/>
      <c r="N44" s="34"/>
      <c r="O44" s="34"/>
      <c r="P44" s="6"/>
      <c r="Q44" s="88"/>
      <c r="R44" s="88"/>
      <c r="S44" s="88"/>
      <c r="T44" s="6"/>
      <c r="U44" s="88"/>
      <c r="Z44" s="7"/>
      <c r="AA44" s="88"/>
    </row>
    <row r="45" spans="1:27" x14ac:dyDescent="0.25">
      <c r="A45" s="195"/>
      <c r="B45" s="34"/>
      <c r="C45" s="93"/>
      <c r="D45" s="34"/>
      <c r="E45" s="34"/>
      <c r="F45" s="34"/>
      <c r="G45" s="34"/>
      <c r="H45" s="34"/>
      <c r="I45" s="34"/>
      <c r="J45" s="93"/>
      <c r="K45" s="34"/>
      <c r="L45" s="34"/>
      <c r="M45" s="34"/>
      <c r="N45" s="34"/>
      <c r="O45" s="34"/>
      <c r="P45" s="6"/>
      <c r="Q45" s="88"/>
      <c r="R45" s="88"/>
      <c r="S45" s="88"/>
      <c r="T45" s="6"/>
      <c r="U45" s="88"/>
      <c r="Z45" s="7"/>
      <c r="AA45" s="88"/>
    </row>
    <row r="46" spans="1:27" x14ac:dyDescent="0.25">
      <c r="A46" s="195"/>
      <c r="B46" s="34"/>
      <c r="C46" s="93"/>
      <c r="D46" s="34"/>
      <c r="E46" s="34"/>
      <c r="F46" s="34"/>
      <c r="G46" s="34"/>
      <c r="H46" s="34"/>
      <c r="I46" s="34"/>
      <c r="J46" s="93"/>
      <c r="K46" s="34"/>
      <c r="L46" s="34"/>
      <c r="M46" s="34"/>
      <c r="N46" s="34"/>
      <c r="O46" s="34"/>
      <c r="P46" s="6"/>
      <c r="Q46" s="88"/>
      <c r="R46" s="88"/>
      <c r="S46" s="88"/>
      <c r="T46" s="6"/>
      <c r="U46" s="88"/>
      <c r="Z46" s="7"/>
      <c r="AA46" s="88"/>
    </row>
    <row r="47" spans="1:27" x14ac:dyDescent="0.25">
      <c r="A47" s="195"/>
      <c r="B47" s="34"/>
      <c r="C47" s="93"/>
      <c r="D47" s="34"/>
      <c r="E47" s="34"/>
      <c r="F47" s="34"/>
      <c r="G47" s="34"/>
      <c r="H47" s="34"/>
      <c r="I47" s="34"/>
      <c r="J47" s="93"/>
      <c r="K47" s="34"/>
      <c r="L47" s="34"/>
      <c r="M47" s="34"/>
      <c r="N47" s="34"/>
      <c r="O47" s="34"/>
      <c r="P47" s="6"/>
      <c r="Q47" s="88"/>
      <c r="R47" s="88"/>
      <c r="S47" s="88"/>
      <c r="T47" s="6"/>
      <c r="U47" s="88"/>
      <c r="Z47" s="7"/>
      <c r="AA47" s="88"/>
    </row>
    <row r="48" spans="1:27" x14ac:dyDescent="0.25">
      <c r="A48" s="195"/>
      <c r="B48" s="34"/>
      <c r="C48" s="93"/>
      <c r="D48" s="34"/>
      <c r="E48" s="34"/>
      <c r="F48" s="34"/>
      <c r="G48" s="34"/>
      <c r="H48" s="34"/>
      <c r="I48" s="34"/>
      <c r="J48" s="93"/>
      <c r="K48" s="34"/>
      <c r="L48" s="34"/>
      <c r="M48" s="34"/>
      <c r="N48" s="34"/>
      <c r="O48" s="34"/>
      <c r="P48" s="6"/>
      <c r="Q48" s="88"/>
      <c r="R48" s="88"/>
      <c r="S48" s="88"/>
      <c r="T48" s="6"/>
      <c r="U48" s="88"/>
      <c r="Z48" s="7"/>
      <c r="AA48" s="88"/>
    </row>
    <row r="49" spans="1:27" x14ac:dyDescent="0.25">
      <c r="A49" s="195"/>
      <c r="B49" s="34"/>
      <c r="C49" s="93"/>
      <c r="D49" s="34"/>
      <c r="E49" s="34"/>
      <c r="F49" s="34"/>
      <c r="G49" s="34"/>
      <c r="H49" s="34"/>
      <c r="I49" s="34"/>
      <c r="J49" s="93"/>
      <c r="K49" s="34"/>
      <c r="L49" s="34"/>
      <c r="M49" s="34"/>
      <c r="N49" s="34"/>
      <c r="O49" s="34"/>
      <c r="P49" s="6"/>
      <c r="Q49" s="88"/>
      <c r="R49" s="88"/>
      <c r="S49" s="88"/>
      <c r="T49" s="6"/>
      <c r="U49" s="88"/>
      <c r="Z49" s="7"/>
      <c r="AA49" s="88"/>
    </row>
    <row r="50" spans="1:27" x14ac:dyDescent="0.25">
      <c r="A50" s="196"/>
      <c r="G50" s="34"/>
      <c r="J50" s="89"/>
      <c r="K50" s="88"/>
      <c r="P50" s="6"/>
      <c r="Q50" s="88"/>
      <c r="R50" s="88"/>
      <c r="S50" s="88"/>
      <c r="T50" s="6"/>
      <c r="U50" s="88"/>
      <c r="Z50" s="7"/>
      <c r="AA50" s="88"/>
    </row>
    <row r="51" spans="1:27" x14ac:dyDescent="0.25">
      <c r="A51" s="196"/>
      <c r="G51" s="34"/>
      <c r="J51" s="89"/>
      <c r="K51" s="88"/>
      <c r="P51" s="6"/>
      <c r="Q51" s="88"/>
      <c r="R51" s="88"/>
      <c r="S51" s="88"/>
      <c r="T51" s="6"/>
      <c r="U51" s="88"/>
      <c r="Z51" s="7"/>
      <c r="AA51" s="88"/>
    </row>
    <row r="52" spans="1:27" x14ac:dyDescent="0.25">
      <c r="A52" s="196"/>
      <c r="G52" s="34"/>
      <c r="J52" s="89"/>
      <c r="K52" s="88"/>
      <c r="P52" s="6"/>
      <c r="Q52" s="88"/>
      <c r="R52" s="88"/>
      <c r="S52" s="88"/>
      <c r="T52" s="6"/>
      <c r="U52" s="88"/>
      <c r="Z52" s="7"/>
      <c r="AA52" s="88"/>
    </row>
    <row r="53" spans="1:27" x14ac:dyDescent="0.25">
      <c r="A53" s="196"/>
      <c r="G53" s="34"/>
      <c r="J53" s="89"/>
      <c r="K53" s="88"/>
      <c r="P53" s="6"/>
      <c r="Q53" s="88"/>
      <c r="R53" s="88"/>
      <c r="S53" s="88"/>
      <c r="T53" s="6"/>
      <c r="U53" s="88"/>
      <c r="Z53" s="7"/>
      <c r="AA53" s="88"/>
    </row>
    <row r="54" spans="1:27" x14ac:dyDescent="0.25">
      <c r="A54" s="196"/>
      <c r="G54" s="34"/>
      <c r="J54" s="89"/>
      <c r="K54" s="88"/>
      <c r="P54" s="6"/>
      <c r="Q54" s="88"/>
      <c r="R54" s="88"/>
      <c r="S54" s="88"/>
      <c r="T54" s="6"/>
      <c r="U54" s="88"/>
      <c r="Z54" s="7"/>
      <c r="AA54" s="88"/>
    </row>
    <row r="55" spans="1:27" x14ac:dyDescent="0.25">
      <c r="A55" s="196"/>
      <c r="G55" s="34"/>
      <c r="J55" s="89"/>
      <c r="K55" s="88"/>
      <c r="P55" s="6"/>
      <c r="Q55" s="88"/>
      <c r="R55" s="88"/>
      <c r="S55" s="88"/>
      <c r="T55" s="6"/>
      <c r="U55" s="88"/>
      <c r="Z55" s="7"/>
      <c r="AA55" s="88"/>
    </row>
    <row r="56" spans="1:27" x14ac:dyDescent="0.25">
      <c r="A56" s="196"/>
      <c r="G56" s="34"/>
      <c r="J56" s="89"/>
      <c r="K56" s="88"/>
      <c r="P56" s="6"/>
      <c r="Q56" s="88"/>
      <c r="R56" s="88"/>
      <c r="S56" s="88"/>
      <c r="T56" s="6"/>
      <c r="U56" s="88"/>
      <c r="Z56" s="7"/>
      <c r="AA56" s="88"/>
    </row>
    <row r="57" spans="1:27" x14ac:dyDescent="0.25">
      <c r="A57" s="196"/>
      <c r="G57" s="34"/>
      <c r="J57" s="89"/>
      <c r="K57" s="88"/>
      <c r="P57" s="6"/>
      <c r="Q57" s="88"/>
      <c r="R57" s="88"/>
      <c r="S57" s="88"/>
      <c r="T57" s="6"/>
      <c r="U57" s="88"/>
      <c r="Z57" s="7"/>
      <c r="AA57" s="88"/>
    </row>
    <row r="58" spans="1:27" x14ac:dyDescent="0.25">
      <c r="A58" s="196"/>
      <c r="E58" s="198"/>
      <c r="G58" s="34"/>
      <c r="J58" s="89"/>
      <c r="K58" s="88"/>
      <c r="P58" s="6"/>
      <c r="Q58" s="88"/>
      <c r="R58" s="88"/>
      <c r="S58" s="88"/>
      <c r="T58" s="6"/>
      <c r="U58" s="88"/>
      <c r="Z58" s="7"/>
      <c r="AA58" s="88"/>
    </row>
    <row r="59" spans="1:27" x14ac:dyDescent="0.25">
      <c r="A59" s="196"/>
      <c r="G59" s="34"/>
      <c r="J59" s="89"/>
      <c r="K59" s="88"/>
      <c r="P59" s="6"/>
      <c r="Q59" s="88"/>
      <c r="R59" s="88"/>
      <c r="S59" s="88"/>
      <c r="T59" s="6"/>
      <c r="U59" s="88"/>
      <c r="Z59" s="7"/>
      <c r="AA59" s="88"/>
    </row>
    <row r="60" spans="1:27" x14ac:dyDescent="0.25">
      <c r="A60" s="196"/>
      <c r="D60" s="89"/>
      <c r="E60" s="89"/>
      <c r="G60" s="34"/>
    </row>
    <row r="61" spans="1:27" x14ac:dyDescent="0.25">
      <c r="A61" s="196"/>
      <c r="D61" s="89"/>
      <c r="E61" s="89"/>
      <c r="G61" s="34"/>
    </row>
    <row r="62" spans="1:27" x14ac:dyDescent="0.25">
      <c r="A62" s="196"/>
      <c r="D62" s="89"/>
      <c r="E62" s="89"/>
      <c r="G62" s="34"/>
    </row>
    <row r="63" spans="1:27" x14ac:dyDescent="0.25">
      <c r="A63" s="199"/>
      <c r="D63" s="89"/>
      <c r="E63" s="89"/>
      <c r="G63" s="34"/>
    </row>
  </sheetData>
  <sortState xmlns:xlrd2="http://schemas.microsoft.com/office/spreadsheetml/2017/richdata2" ref="A9:Q10">
    <sortCondition descending="1" ref="Q9:Q10"/>
  </sortState>
  <mergeCells count="9">
    <mergeCell ref="A34:G35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72"/>
  <sheetViews>
    <sheetView rightToLeft="1" view="pageBreakPreview" zoomScale="25" zoomScaleNormal="40" zoomScaleSheetLayoutView="25" workbookViewId="0">
      <selection activeCell="A53" sqref="A53"/>
    </sheetView>
  </sheetViews>
  <sheetFormatPr defaultColWidth="9.140625" defaultRowHeight="36.75" x14ac:dyDescent="0.25"/>
  <cols>
    <col min="1" max="1" width="97.7109375" style="49" bestFit="1" customWidth="1"/>
    <col min="2" max="2" width="1" style="49" customWidth="1"/>
    <col min="3" max="3" width="41.5703125" style="61" bestFit="1" customWidth="1"/>
    <col min="4" max="4" width="1" style="49" customWidth="1"/>
    <col min="5" max="5" width="32" style="49" bestFit="1" customWidth="1"/>
    <col min="6" max="6" width="0.7109375" style="49" customWidth="1"/>
    <col min="7" max="7" width="46" style="49" bestFit="1" customWidth="1"/>
    <col min="8" max="8" width="1.140625" style="49" customWidth="1"/>
    <col min="9" max="9" width="41.140625" style="61" bestFit="1" customWidth="1"/>
    <col min="10" max="10" width="1.42578125" style="49" customWidth="1"/>
    <col min="11" max="11" width="33.7109375" style="49" bestFit="1" customWidth="1"/>
    <col min="12" max="12" width="0.7109375" style="49" customWidth="1"/>
    <col min="13" max="13" width="32.28515625" style="61" bestFit="1" customWidth="1"/>
    <col min="14" max="14" width="0.85546875" style="49" customWidth="1"/>
    <col min="15" max="15" width="33.42578125" style="49" bestFit="1" customWidth="1"/>
    <col min="16" max="16" width="1" style="49" customWidth="1"/>
    <col min="17" max="17" width="48.85546875" style="61" bestFit="1" customWidth="1"/>
    <col min="18" max="18" width="1" style="49" customWidth="1"/>
    <col min="19" max="19" width="32" style="49" bestFit="1" customWidth="1"/>
    <col min="20" max="20" width="1" style="49" customWidth="1"/>
    <col min="21" max="21" width="41.28515625" style="49" bestFit="1" customWidth="1"/>
    <col min="22" max="22" width="0.85546875" style="49" customWidth="1"/>
    <col min="23" max="23" width="44.42578125" style="49" bestFit="1" customWidth="1"/>
    <col min="24" max="24" width="1" style="49" customWidth="1"/>
    <col min="25" max="25" width="43.85546875" style="61" bestFit="1" customWidth="1"/>
    <col min="26" max="26" width="1.85546875" style="49" customWidth="1"/>
    <col min="27" max="27" width="69.140625" style="327" bestFit="1" customWidth="1"/>
    <col min="28" max="28" width="29.28515625" style="49" bestFit="1" customWidth="1"/>
    <col min="29" max="29" width="34" style="182" bestFit="1" customWidth="1"/>
    <col min="30" max="30" width="31.85546875" style="49" bestFit="1" customWidth="1"/>
    <col min="31" max="31" width="31.85546875" style="49" customWidth="1"/>
    <col min="32" max="32" width="30.28515625" style="49" customWidth="1"/>
    <col min="33" max="33" width="42" style="49" bestFit="1" customWidth="1"/>
    <col min="34" max="36" width="30.28515625" style="49" customWidth="1"/>
    <col min="37" max="37" width="37" style="49" bestFit="1" customWidth="1"/>
    <col min="38" max="38" width="54.140625" style="50" bestFit="1" customWidth="1"/>
    <col min="39" max="48" width="54.140625" style="50" customWidth="1"/>
    <col min="49" max="49" width="42.28515625" style="165" customWidth="1"/>
    <col min="50" max="50" width="31.28515625" style="49" bestFit="1" customWidth="1"/>
    <col min="51" max="51" width="35.7109375" style="49" customWidth="1"/>
    <col min="52" max="52" width="32.5703125" style="49" customWidth="1"/>
    <col min="53" max="53" width="29.42578125" style="49" bestFit="1" customWidth="1"/>
    <col min="54" max="54" width="30.5703125" style="49" bestFit="1" customWidth="1"/>
    <col min="55" max="16384" width="9.140625" style="49"/>
  </cols>
  <sheetData>
    <row r="2" spans="1:54" ht="47.25" customHeight="1" x14ac:dyDescent="0.25">
      <c r="A2" s="376" t="s">
        <v>50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</row>
    <row r="3" spans="1:54" ht="47.25" customHeight="1" x14ac:dyDescent="0.25">
      <c r="A3" s="376" t="s">
        <v>62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</row>
    <row r="4" spans="1:54" ht="47.25" customHeight="1" x14ac:dyDescent="0.25">
      <c r="A4" s="376" t="s">
        <v>179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</row>
    <row r="5" spans="1:54" ht="47.25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54" s="54" customFormat="1" ht="47.25" customHeight="1" x14ac:dyDescent="0.25">
      <c r="A6" s="52" t="s">
        <v>51</v>
      </c>
      <c r="B6" s="52"/>
      <c r="C6" s="53"/>
      <c r="D6" s="52"/>
      <c r="E6" s="52"/>
      <c r="F6" s="52"/>
      <c r="G6" s="52"/>
      <c r="H6" s="52"/>
      <c r="I6" s="53"/>
      <c r="J6" s="52"/>
      <c r="K6" s="52"/>
      <c r="L6" s="52"/>
      <c r="M6" s="53"/>
      <c r="N6" s="52"/>
      <c r="O6" s="52"/>
      <c r="P6" s="52"/>
      <c r="Q6" s="53"/>
      <c r="R6" s="52"/>
      <c r="S6" s="52"/>
      <c r="T6" s="52"/>
      <c r="U6" s="52"/>
      <c r="V6" s="52"/>
      <c r="W6" s="52"/>
      <c r="Y6" s="55"/>
      <c r="AA6" s="328"/>
      <c r="AC6" s="218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178"/>
    </row>
    <row r="7" spans="1:54" s="54" customFormat="1" ht="47.25" customHeight="1" x14ac:dyDescent="0.25">
      <c r="A7" s="52" t="s">
        <v>52</v>
      </c>
      <c r="B7" s="52"/>
      <c r="C7" s="53"/>
      <c r="D7" s="52"/>
      <c r="E7" s="129"/>
      <c r="F7" s="52"/>
      <c r="G7" s="52"/>
      <c r="H7" s="52"/>
      <c r="I7" s="53"/>
      <c r="J7" s="52"/>
      <c r="K7" s="52"/>
      <c r="L7" s="52"/>
      <c r="M7" s="53"/>
      <c r="N7" s="52"/>
      <c r="O7" s="52"/>
      <c r="P7" s="52"/>
      <c r="Q7" s="53"/>
      <c r="R7" s="52"/>
      <c r="S7" s="52"/>
      <c r="T7" s="52"/>
      <c r="U7" s="52"/>
      <c r="V7" s="52"/>
      <c r="W7" s="52"/>
      <c r="Y7" s="55"/>
      <c r="AA7" s="328"/>
      <c r="AC7" s="218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178"/>
    </row>
    <row r="9" spans="1:54" ht="40.5" customHeight="1" x14ac:dyDescent="0.25">
      <c r="A9" s="375" t="s">
        <v>1</v>
      </c>
      <c r="C9" s="374" t="s">
        <v>169</v>
      </c>
      <c r="D9" s="374" t="s">
        <v>65</v>
      </c>
      <c r="E9" s="374" t="s">
        <v>65</v>
      </c>
      <c r="F9" s="374" t="s">
        <v>65</v>
      </c>
      <c r="G9" s="374" t="s">
        <v>65</v>
      </c>
      <c r="I9" s="374" t="s">
        <v>2</v>
      </c>
      <c r="J9" s="374" t="s">
        <v>2</v>
      </c>
      <c r="K9" s="374" t="s">
        <v>2</v>
      </c>
      <c r="L9" s="374" t="s">
        <v>2</v>
      </c>
      <c r="M9" s="374" t="s">
        <v>2</v>
      </c>
      <c r="N9" s="374" t="s">
        <v>2</v>
      </c>
      <c r="O9" s="374" t="s">
        <v>2</v>
      </c>
      <c r="Q9" s="374" t="s">
        <v>180</v>
      </c>
      <c r="R9" s="374" t="s">
        <v>66</v>
      </c>
      <c r="S9" s="374" t="s">
        <v>66</v>
      </c>
      <c r="T9" s="374" t="s">
        <v>66</v>
      </c>
      <c r="U9" s="374" t="s">
        <v>66</v>
      </c>
      <c r="V9" s="374" t="s">
        <v>66</v>
      </c>
      <c r="W9" s="374" t="s">
        <v>66</v>
      </c>
      <c r="X9" s="374" t="s">
        <v>66</v>
      </c>
      <c r="Y9" s="374" t="s">
        <v>66</v>
      </c>
      <c r="AB9" s="373"/>
      <c r="AC9" s="373"/>
      <c r="AD9" s="373"/>
      <c r="AE9" s="373"/>
      <c r="AF9" s="373"/>
      <c r="AG9" s="373"/>
      <c r="AH9" s="373"/>
      <c r="AI9" s="373"/>
      <c r="AJ9" s="373"/>
      <c r="AK9" s="373"/>
      <c r="AL9" s="373"/>
      <c r="AM9" s="373"/>
      <c r="AN9" s="373"/>
      <c r="AO9" s="373"/>
      <c r="AP9" s="373"/>
      <c r="AQ9" s="373"/>
      <c r="AR9" s="373"/>
      <c r="AS9" s="373"/>
      <c r="AT9" s="373"/>
      <c r="AU9" s="373"/>
      <c r="AV9" s="373"/>
      <c r="AW9" s="373"/>
      <c r="AX9" s="373"/>
      <c r="AY9" s="373"/>
      <c r="AZ9" s="373"/>
      <c r="BA9" s="373"/>
    </row>
    <row r="10" spans="1:54" ht="33.75" customHeight="1" x14ac:dyDescent="0.25">
      <c r="A10" s="375" t="s">
        <v>1</v>
      </c>
      <c r="C10" s="377" t="s">
        <v>4</v>
      </c>
      <c r="E10" s="377" t="s">
        <v>5</v>
      </c>
      <c r="G10" s="377" t="s">
        <v>6</v>
      </c>
      <c r="I10" s="375" t="s">
        <v>7</v>
      </c>
      <c r="J10" s="375" t="s">
        <v>7</v>
      </c>
      <c r="K10" s="375" t="s">
        <v>7</v>
      </c>
      <c r="M10" s="375" t="s">
        <v>8</v>
      </c>
      <c r="N10" s="375" t="s">
        <v>8</v>
      </c>
      <c r="O10" s="375" t="s">
        <v>8</v>
      </c>
      <c r="Q10" s="377" t="s">
        <v>4</v>
      </c>
      <c r="S10" s="377" t="s">
        <v>9</v>
      </c>
      <c r="U10" s="377" t="s">
        <v>5</v>
      </c>
      <c r="V10" s="377"/>
      <c r="W10" s="377" t="s">
        <v>6</v>
      </c>
      <c r="Y10" s="379" t="s">
        <v>10</v>
      </c>
      <c r="AB10" s="373"/>
      <c r="AC10" s="373"/>
      <c r="AD10" s="373"/>
      <c r="AE10" s="373"/>
      <c r="AF10" s="373"/>
      <c r="AG10" s="373"/>
      <c r="AH10" s="373"/>
      <c r="AI10" s="373"/>
      <c r="AJ10" s="373"/>
      <c r="AK10" s="373"/>
      <c r="AL10" s="373"/>
      <c r="AM10" s="373"/>
      <c r="AN10" s="373"/>
      <c r="AO10" s="373"/>
      <c r="AP10" s="373"/>
      <c r="AQ10" s="373"/>
      <c r="AR10" s="373"/>
      <c r="AS10" s="373"/>
      <c r="AT10" s="373"/>
      <c r="AU10" s="373"/>
      <c r="AV10" s="373"/>
      <c r="AW10" s="373"/>
      <c r="AX10" s="373"/>
      <c r="AY10" s="373"/>
      <c r="AZ10" s="373"/>
      <c r="BA10" s="373"/>
    </row>
    <row r="11" spans="1:54" ht="60.75" customHeight="1" x14ac:dyDescent="0.9">
      <c r="A11" s="375" t="s">
        <v>1</v>
      </c>
      <c r="C11" s="378" t="s">
        <v>4</v>
      </c>
      <c r="E11" s="374" t="s">
        <v>5</v>
      </c>
      <c r="G11" s="374" t="s">
        <v>6</v>
      </c>
      <c r="I11" s="229" t="s">
        <v>4</v>
      </c>
      <c r="K11" s="229" t="s">
        <v>5</v>
      </c>
      <c r="M11" s="229" t="s">
        <v>4</v>
      </c>
      <c r="O11" s="229" t="s">
        <v>11</v>
      </c>
      <c r="Q11" s="374" t="s">
        <v>4</v>
      </c>
      <c r="S11" s="374" t="s">
        <v>9</v>
      </c>
      <c r="U11" s="374" t="s">
        <v>5</v>
      </c>
      <c r="V11" s="374"/>
      <c r="W11" s="374"/>
      <c r="Y11" s="380" t="s">
        <v>10</v>
      </c>
      <c r="AB11" s="130"/>
    </row>
    <row r="12" spans="1:54" ht="41.25" customHeight="1" x14ac:dyDescent="0.9">
      <c r="A12" s="450" t="s">
        <v>83</v>
      </c>
      <c r="B12" s="451"/>
      <c r="C12" s="452">
        <v>65000001</v>
      </c>
      <c r="D12" s="452"/>
      <c r="E12" s="452">
        <v>292640457368</v>
      </c>
      <c r="F12" s="452"/>
      <c r="G12" s="452">
        <v>667549652769.995</v>
      </c>
      <c r="H12" s="452"/>
      <c r="I12" s="452">
        <v>0</v>
      </c>
      <c r="J12" s="452"/>
      <c r="K12" s="452">
        <v>0</v>
      </c>
      <c r="L12" s="452"/>
      <c r="M12" s="452">
        <v>-45000000</v>
      </c>
      <c r="N12" s="452"/>
      <c r="O12" s="452">
        <v>639914926461</v>
      </c>
      <c r="P12" s="452"/>
      <c r="Q12" s="452">
        <v>20000001</v>
      </c>
      <c r="R12" s="453"/>
      <c r="S12" s="452">
        <v>15520</v>
      </c>
      <c r="T12" s="452"/>
      <c r="U12" s="452">
        <v>90043220726</v>
      </c>
      <c r="V12" s="452"/>
      <c r="W12" s="452">
        <v>308000623400.03003</v>
      </c>
      <c r="X12" s="452"/>
      <c r="Y12" s="454">
        <f>W12/'جمع درآمدها'!$J$6</f>
        <v>3.8730068681348678E-2</v>
      </c>
      <c r="AB12" s="31"/>
      <c r="AD12" s="182"/>
      <c r="AE12" s="182"/>
      <c r="AF12" s="59"/>
      <c r="AG12" s="59"/>
      <c r="AH12" s="59"/>
      <c r="AI12" s="182"/>
      <c r="AJ12" s="59"/>
      <c r="AK12" s="59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65"/>
      <c r="AW12" s="182"/>
      <c r="AX12" s="182"/>
      <c r="AY12" s="58"/>
      <c r="AZ12" s="59"/>
      <c r="BA12" s="59"/>
      <c r="BB12" s="59"/>
    </row>
    <row r="13" spans="1:54" ht="41.25" customHeight="1" x14ac:dyDescent="0.9">
      <c r="A13" s="450" t="s">
        <v>61</v>
      </c>
      <c r="B13" s="455"/>
      <c r="C13" s="452">
        <v>0</v>
      </c>
      <c r="D13" s="452"/>
      <c r="E13" s="452">
        <v>0</v>
      </c>
      <c r="F13" s="452"/>
      <c r="G13" s="452">
        <v>0</v>
      </c>
      <c r="H13" s="452"/>
      <c r="I13" s="452">
        <v>0</v>
      </c>
      <c r="J13" s="452"/>
      <c r="K13" s="452">
        <v>0</v>
      </c>
      <c r="L13" s="452"/>
      <c r="M13" s="452">
        <v>0</v>
      </c>
      <c r="N13" s="452"/>
      <c r="O13" s="452">
        <v>0</v>
      </c>
      <c r="P13" s="452"/>
      <c r="Q13" s="452">
        <v>0</v>
      </c>
      <c r="R13" s="453"/>
      <c r="S13" s="452">
        <v>0</v>
      </c>
      <c r="T13" s="452"/>
      <c r="U13" s="452">
        <v>0</v>
      </c>
      <c r="V13" s="452"/>
      <c r="W13" s="452">
        <v>0</v>
      </c>
      <c r="X13" s="452"/>
      <c r="Y13" s="454">
        <f>W13/'جمع درآمدها'!$J$6</f>
        <v>0</v>
      </c>
      <c r="AB13" s="31"/>
      <c r="AD13" s="182"/>
      <c r="AE13" s="182"/>
      <c r="AF13" s="59"/>
      <c r="AG13" s="59"/>
      <c r="AH13" s="59"/>
      <c r="AI13" s="182"/>
      <c r="AJ13" s="59"/>
      <c r="AK13" s="59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65"/>
      <c r="AW13" s="182"/>
      <c r="AX13" s="182"/>
      <c r="AY13" s="58"/>
      <c r="AZ13" s="59"/>
      <c r="BA13" s="59"/>
      <c r="BB13" s="59"/>
    </row>
    <row r="14" spans="1:54" ht="41.25" customHeight="1" x14ac:dyDescent="0.9">
      <c r="A14" s="450" t="s">
        <v>67</v>
      </c>
      <c r="B14" s="455"/>
      <c r="C14" s="452">
        <v>47000000</v>
      </c>
      <c r="D14" s="452"/>
      <c r="E14" s="452">
        <v>236206083447</v>
      </c>
      <c r="F14" s="452"/>
      <c r="G14" s="452">
        <v>238033665760</v>
      </c>
      <c r="H14" s="452"/>
      <c r="I14" s="452">
        <v>0</v>
      </c>
      <c r="J14" s="452"/>
      <c r="K14" s="452">
        <v>0</v>
      </c>
      <c r="L14" s="452"/>
      <c r="M14" s="452">
        <v>-7000000</v>
      </c>
      <c r="N14" s="452"/>
      <c r="O14" s="452">
        <v>38688607502</v>
      </c>
      <c r="P14" s="452"/>
      <c r="Q14" s="452">
        <v>40000000</v>
      </c>
      <c r="R14" s="453"/>
      <c r="S14" s="452">
        <v>6320</v>
      </c>
      <c r="T14" s="452"/>
      <c r="U14" s="452">
        <v>201026453998</v>
      </c>
      <c r="V14" s="452"/>
      <c r="W14" s="452">
        <v>250845856000</v>
      </c>
      <c r="X14" s="452"/>
      <c r="Y14" s="454">
        <f>W14/'جمع درآمدها'!$J$6</f>
        <v>3.1543044049925625E-2</v>
      </c>
      <c r="AB14" s="31"/>
      <c r="AD14" s="182"/>
      <c r="AE14" s="182"/>
      <c r="AF14" s="59"/>
      <c r="AG14" s="59"/>
      <c r="AH14" s="59"/>
      <c r="AI14" s="182"/>
      <c r="AJ14" s="59"/>
      <c r="AK14" s="59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65"/>
      <c r="AW14" s="182"/>
      <c r="AX14" s="182"/>
      <c r="AY14" s="58"/>
      <c r="AZ14" s="59"/>
      <c r="BA14" s="59"/>
      <c r="BB14" s="59"/>
    </row>
    <row r="15" spans="1:54" ht="41.25" customHeight="1" x14ac:dyDescent="0.9">
      <c r="A15" s="450" t="s">
        <v>84</v>
      </c>
      <c r="B15" s="455"/>
      <c r="C15" s="452">
        <v>114000000</v>
      </c>
      <c r="D15" s="452"/>
      <c r="E15" s="452">
        <v>415258331243</v>
      </c>
      <c r="F15" s="452"/>
      <c r="G15" s="452">
        <v>525436733100</v>
      </c>
      <c r="H15" s="452"/>
      <c r="I15" s="452">
        <v>4000000</v>
      </c>
      <c r="J15" s="452"/>
      <c r="K15" s="452">
        <v>17663264752</v>
      </c>
      <c r="L15" s="452"/>
      <c r="M15" s="452">
        <v>-18000000</v>
      </c>
      <c r="N15" s="452"/>
      <c r="O15" s="452">
        <v>82199647376</v>
      </c>
      <c r="P15" s="452"/>
      <c r="Q15" s="452">
        <v>100000000</v>
      </c>
      <c r="R15" s="453"/>
      <c r="S15" s="452">
        <v>4730</v>
      </c>
      <c r="T15" s="452"/>
      <c r="U15" s="452">
        <v>366882708476</v>
      </c>
      <c r="V15" s="452"/>
      <c r="W15" s="452">
        <v>469343710000</v>
      </c>
      <c r="X15" s="452"/>
      <c r="Y15" s="454">
        <f>W15/'جمع درآمدها'!$J$6</f>
        <v>5.9018432894045965E-2</v>
      </c>
      <c r="AB15" s="31"/>
      <c r="AD15" s="182"/>
      <c r="AE15" s="182"/>
      <c r="AF15" s="59"/>
      <c r="AG15" s="59"/>
      <c r="AH15" s="59"/>
      <c r="AI15" s="182"/>
      <c r="AJ15" s="59"/>
      <c r="AK15" s="59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65"/>
      <c r="AW15" s="182"/>
      <c r="AX15" s="182"/>
      <c r="AY15" s="58"/>
      <c r="AZ15" s="59"/>
      <c r="BA15" s="59"/>
      <c r="BB15" s="59"/>
    </row>
    <row r="16" spans="1:54" ht="41.25" customHeight="1" x14ac:dyDescent="0.9">
      <c r="A16" s="450" t="s">
        <v>94</v>
      </c>
      <c r="B16" s="455"/>
      <c r="C16" s="452">
        <v>0</v>
      </c>
      <c r="D16" s="452"/>
      <c r="E16" s="452">
        <v>0</v>
      </c>
      <c r="F16" s="452"/>
      <c r="G16" s="452">
        <v>0</v>
      </c>
      <c r="H16" s="452"/>
      <c r="I16" s="452">
        <v>0</v>
      </c>
      <c r="J16" s="452"/>
      <c r="K16" s="452">
        <v>0</v>
      </c>
      <c r="L16" s="452"/>
      <c r="M16" s="452">
        <v>0</v>
      </c>
      <c r="N16" s="452"/>
      <c r="O16" s="452">
        <v>0</v>
      </c>
      <c r="P16" s="452"/>
      <c r="Q16" s="452">
        <v>0</v>
      </c>
      <c r="R16" s="453"/>
      <c r="S16" s="452">
        <v>0</v>
      </c>
      <c r="T16" s="452"/>
      <c r="U16" s="452">
        <v>0</v>
      </c>
      <c r="V16" s="452"/>
      <c r="W16" s="452">
        <v>0</v>
      </c>
      <c r="X16" s="452"/>
      <c r="Y16" s="454">
        <f>W16/'جمع درآمدها'!$J$6</f>
        <v>0</v>
      </c>
      <c r="AB16" s="31"/>
      <c r="AD16" s="182"/>
      <c r="AE16" s="182"/>
      <c r="AF16" s="59"/>
      <c r="AG16" s="59"/>
      <c r="AH16" s="59"/>
      <c r="AI16" s="182"/>
      <c r="AJ16" s="59"/>
      <c r="AK16" s="59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65"/>
      <c r="AW16" s="182"/>
      <c r="AX16" s="182"/>
      <c r="AY16" s="58"/>
      <c r="AZ16" s="59"/>
      <c r="BA16" s="59"/>
      <c r="BB16" s="59"/>
    </row>
    <row r="17" spans="1:54" ht="41.25" customHeight="1" x14ac:dyDescent="0.9">
      <c r="A17" s="450" t="s">
        <v>59</v>
      </c>
      <c r="B17" s="455"/>
      <c r="C17" s="452">
        <v>12300000</v>
      </c>
      <c r="D17" s="452"/>
      <c r="E17" s="452">
        <v>709358812652</v>
      </c>
      <c r="F17" s="452"/>
      <c r="G17" s="452">
        <v>862521767070</v>
      </c>
      <c r="H17" s="452"/>
      <c r="I17" s="452">
        <v>2230000</v>
      </c>
      <c r="J17" s="452"/>
      <c r="K17" s="452">
        <v>166016689420</v>
      </c>
      <c r="L17" s="452"/>
      <c r="M17" s="452">
        <v>-530000</v>
      </c>
      <c r="N17" s="452"/>
      <c r="O17" s="452">
        <v>41151917700</v>
      </c>
      <c r="P17" s="452"/>
      <c r="Q17" s="452">
        <v>14000000</v>
      </c>
      <c r="R17" s="453"/>
      <c r="S17" s="452">
        <v>84810</v>
      </c>
      <c r="T17" s="452"/>
      <c r="U17" s="452">
        <v>844230276125</v>
      </c>
      <c r="V17" s="452"/>
      <c r="W17" s="452">
        <v>1178161861800</v>
      </c>
      <c r="X17" s="452"/>
      <c r="Y17" s="454">
        <f>W17/'جمع درآمدها'!$J$6</f>
        <v>0.14814999178100746</v>
      </c>
      <c r="AB17" s="31"/>
      <c r="AD17" s="182"/>
      <c r="AE17" s="182"/>
      <c r="AF17" s="59"/>
      <c r="AG17" s="59"/>
      <c r="AH17" s="59"/>
      <c r="AI17" s="182"/>
      <c r="AJ17" s="59"/>
      <c r="AK17" s="59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65"/>
      <c r="AW17" s="182"/>
      <c r="AX17" s="182"/>
      <c r="AY17" s="58"/>
      <c r="AZ17" s="59"/>
      <c r="BA17" s="59"/>
      <c r="BB17" s="59"/>
    </row>
    <row r="18" spans="1:54" ht="41.25" customHeight="1" x14ac:dyDescent="0.9">
      <c r="A18" s="450" t="s">
        <v>72</v>
      </c>
      <c r="B18" s="455"/>
      <c r="C18" s="452">
        <v>8360000</v>
      </c>
      <c r="D18" s="452"/>
      <c r="E18" s="452">
        <v>241437817866</v>
      </c>
      <c r="F18" s="452"/>
      <c r="G18" s="452">
        <v>504358933760</v>
      </c>
      <c r="H18" s="452"/>
      <c r="I18" s="452">
        <v>0</v>
      </c>
      <c r="J18" s="452"/>
      <c r="K18" s="452">
        <v>0</v>
      </c>
      <c r="L18" s="452"/>
      <c r="M18" s="452">
        <v>-2360000</v>
      </c>
      <c r="N18" s="452"/>
      <c r="O18" s="452">
        <v>172598619845</v>
      </c>
      <c r="P18" s="452"/>
      <c r="Q18" s="452">
        <v>6000000</v>
      </c>
      <c r="R18" s="453"/>
      <c r="S18" s="452">
        <v>77060</v>
      </c>
      <c r="T18" s="452"/>
      <c r="U18" s="452">
        <v>173280730510</v>
      </c>
      <c r="V18" s="452"/>
      <c r="W18" s="452">
        <v>458785957200</v>
      </c>
      <c r="X18" s="452"/>
      <c r="Y18" s="454">
        <f>W18/'جمع درآمدها'!$J$6</f>
        <v>5.7690830090678838E-2</v>
      </c>
      <c r="AB18" s="31"/>
      <c r="AD18" s="182"/>
      <c r="AE18" s="182"/>
      <c r="AF18" s="59"/>
      <c r="AG18" s="59"/>
      <c r="AH18" s="59"/>
      <c r="AI18" s="182"/>
      <c r="AJ18" s="59"/>
      <c r="AK18" s="59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65"/>
      <c r="AW18" s="182"/>
      <c r="AX18" s="182"/>
      <c r="AY18" s="58"/>
      <c r="AZ18" s="59"/>
      <c r="BA18" s="59"/>
      <c r="BB18" s="59"/>
    </row>
    <row r="19" spans="1:54" ht="41.25" customHeight="1" x14ac:dyDescent="0.9">
      <c r="A19" s="450" t="s">
        <v>98</v>
      </c>
      <c r="B19" s="455"/>
      <c r="C19" s="452">
        <v>13700000</v>
      </c>
      <c r="D19" s="452"/>
      <c r="E19" s="452">
        <v>449497774969</v>
      </c>
      <c r="F19" s="452"/>
      <c r="G19" s="452">
        <v>503117603990</v>
      </c>
      <c r="H19" s="452"/>
      <c r="I19" s="452">
        <v>60000</v>
      </c>
      <c r="J19" s="452"/>
      <c r="K19" s="452">
        <v>2476621986</v>
      </c>
      <c r="L19" s="452"/>
      <c r="M19" s="452">
        <v>-760000</v>
      </c>
      <c r="N19" s="452"/>
      <c r="O19" s="452">
        <v>33835018195</v>
      </c>
      <c r="P19" s="452"/>
      <c r="Q19" s="452">
        <v>13000000</v>
      </c>
      <c r="R19" s="453"/>
      <c r="S19" s="452">
        <v>47700</v>
      </c>
      <c r="T19" s="452"/>
      <c r="U19" s="452">
        <v>427021392260</v>
      </c>
      <c r="V19" s="452"/>
      <c r="W19" s="452">
        <v>615306627000</v>
      </c>
      <c r="X19" s="452"/>
      <c r="Y19" s="454">
        <f>W19/'جمع درآمدها'!$J$6</f>
        <v>7.7372791199995558E-2</v>
      </c>
      <c r="AB19" s="31"/>
      <c r="AD19" s="182"/>
      <c r="AE19" s="182"/>
      <c r="AF19" s="59"/>
      <c r="AG19" s="59"/>
      <c r="AH19" s="59"/>
      <c r="AI19" s="182"/>
      <c r="AJ19" s="59"/>
      <c r="AK19" s="59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65"/>
      <c r="AW19" s="182"/>
      <c r="AX19" s="182"/>
      <c r="AY19" s="58"/>
      <c r="AZ19" s="59"/>
      <c r="BA19" s="59"/>
      <c r="BB19" s="59"/>
    </row>
    <row r="20" spans="1:54" ht="41.25" customHeight="1" x14ac:dyDescent="0.9">
      <c r="A20" s="450" t="s">
        <v>60</v>
      </c>
      <c r="B20" s="455"/>
      <c r="C20" s="452">
        <v>15000000</v>
      </c>
      <c r="D20" s="452"/>
      <c r="E20" s="452">
        <v>133286828279</v>
      </c>
      <c r="F20" s="452"/>
      <c r="G20" s="452">
        <v>175780630500</v>
      </c>
      <c r="H20" s="452"/>
      <c r="I20" s="452">
        <v>0</v>
      </c>
      <c r="J20" s="452"/>
      <c r="K20" s="452">
        <v>0</v>
      </c>
      <c r="L20" s="452"/>
      <c r="M20" s="452">
        <v>0</v>
      </c>
      <c r="N20" s="452"/>
      <c r="O20" s="452">
        <v>0</v>
      </c>
      <c r="P20" s="452"/>
      <c r="Q20" s="452">
        <v>15000000</v>
      </c>
      <c r="R20" s="453"/>
      <c r="S20" s="452">
        <v>14740</v>
      </c>
      <c r="T20" s="452"/>
      <c r="U20" s="452">
        <v>133286828279</v>
      </c>
      <c r="V20" s="452"/>
      <c r="W20" s="452">
        <v>219390897000</v>
      </c>
      <c r="X20" s="452"/>
      <c r="Y20" s="454">
        <f>W20/'جمع درآمدها'!$J$6</f>
        <v>2.7587686073728461E-2</v>
      </c>
      <c r="AA20" s="332"/>
      <c r="AB20" s="31"/>
      <c r="AD20" s="182"/>
      <c r="AE20" s="182"/>
      <c r="AF20" s="59"/>
      <c r="AG20" s="59"/>
      <c r="AH20" s="59"/>
      <c r="AI20" s="182"/>
      <c r="AJ20" s="59"/>
      <c r="AK20" s="59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65"/>
      <c r="AW20" s="182"/>
      <c r="AX20" s="182"/>
      <c r="AY20" s="58"/>
      <c r="AZ20" s="59"/>
      <c r="BA20" s="59"/>
      <c r="BB20" s="59"/>
    </row>
    <row r="21" spans="1:54" ht="41.25" customHeight="1" x14ac:dyDescent="0.9">
      <c r="A21" s="450" t="s">
        <v>95</v>
      </c>
      <c r="B21" s="455"/>
      <c r="C21" s="452">
        <v>68000000</v>
      </c>
      <c r="D21" s="452"/>
      <c r="E21" s="452">
        <v>121450766617</v>
      </c>
      <c r="F21" s="452"/>
      <c r="G21" s="452">
        <v>157822528040</v>
      </c>
      <c r="H21" s="452"/>
      <c r="I21" s="452">
        <v>0</v>
      </c>
      <c r="J21" s="452"/>
      <c r="K21" s="452">
        <v>0</v>
      </c>
      <c r="L21" s="452"/>
      <c r="M21" s="452">
        <v>-8000000</v>
      </c>
      <c r="N21" s="452"/>
      <c r="O21" s="452">
        <v>19972410671</v>
      </c>
      <c r="P21" s="452"/>
      <c r="Q21" s="452">
        <v>60000000</v>
      </c>
      <c r="R21" s="453"/>
      <c r="S21" s="452">
        <v>2990</v>
      </c>
      <c r="T21" s="452"/>
      <c r="U21" s="452">
        <v>107162441133</v>
      </c>
      <c r="V21" s="452"/>
      <c r="W21" s="452">
        <v>178013238000</v>
      </c>
      <c r="X21" s="452"/>
      <c r="Y21" s="454">
        <f>W21/'جمع درآمدها'!$J$6</f>
        <v>2.2384581101885508E-2</v>
      </c>
      <c r="AA21" s="332"/>
      <c r="AB21" s="31"/>
      <c r="AD21" s="182"/>
      <c r="AE21" s="182"/>
      <c r="AF21" s="59"/>
      <c r="AG21" s="59"/>
      <c r="AH21" s="59"/>
      <c r="AI21" s="182"/>
      <c r="AJ21" s="59"/>
      <c r="AK21" s="59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65"/>
      <c r="AW21" s="182"/>
      <c r="AX21" s="182"/>
      <c r="AY21" s="58"/>
      <c r="AZ21" s="59"/>
      <c r="BA21" s="59"/>
      <c r="BB21" s="59"/>
    </row>
    <row r="22" spans="1:54" ht="41.25" customHeight="1" x14ac:dyDescent="0.9">
      <c r="A22" s="450" t="s">
        <v>81</v>
      </c>
      <c r="B22" s="455"/>
      <c r="C22" s="452">
        <v>60000000</v>
      </c>
      <c r="D22" s="452"/>
      <c r="E22" s="452">
        <v>444989802344</v>
      </c>
      <c r="F22" s="456"/>
      <c r="G22" s="452">
        <v>375673422000</v>
      </c>
      <c r="H22" s="457"/>
      <c r="I22" s="452">
        <v>0</v>
      </c>
      <c r="J22" s="456"/>
      <c r="K22" s="452">
        <v>0</v>
      </c>
      <c r="L22" s="456"/>
      <c r="M22" s="452">
        <v>0</v>
      </c>
      <c r="N22" s="456"/>
      <c r="O22" s="452">
        <v>0</v>
      </c>
      <c r="P22" s="458"/>
      <c r="Q22" s="452">
        <v>60000000</v>
      </c>
      <c r="R22" s="456"/>
      <c r="S22" s="452">
        <v>8150</v>
      </c>
      <c r="T22" s="457"/>
      <c r="U22" s="452">
        <v>444989802344</v>
      </c>
      <c r="V22" s="456"/>
      <c r="W22" s="452">
        <v>485220030000</v>
      </c>
      <c r="X22" s="456"/>
      <c r="Y22" s="454">
        <f>W22/'جمع درآمدها'!$J$6</f>
        <v>6.1014828087079233E-2</v>
      </c>
      <c r="AB22" s="31"/>
      <c r="AD22" s="182"/>
      <c r="AE22" s="182"/>
      <c r="AF22" s="59"/>
      <c r="AG22" s="59"/>
      <c r="AH22" s="59"/>
      <c r="AI22" s="182"/>
      <c r="AJ22" s="59"/>
      <c r="AK22" s="59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65"/>
      <c r="AW22" s="182"/>
      <c r="AX22" s="182"/>
      <c r="AY22" s="58"/>
      <c r="AZ22" s="59"/>
      <c r="BA22" s="59"/>
      <c r="BB22" s="59"/>
    </row>
    <row r="23" spans="1:54" ht="41.25" customHeight="1" x14ac:dyDescent="0.9">
      <c r="A23" s="450" t="s">
        <v>118</v>
      </c>
      <c r="B23" s="455"/>
      <c r="C23" s="452">
        <v>2000000</v>
      </c>
      <c r="D23" s="452"/>
      <c r="E23" s="452">
        <v>153544320226</v>
      </c>
      <c r="F23" s="456"/>
      <c r="G23" s="452">
        <v>123458233400</v>
      </c>
      <c r="H23" s="457"/>
      <c r="I23" s="452">
        <v>1010000</v>
      </c>
      <c r="J23" s="456"/>
      <c r="K23" s="452">
        <v>62441488231</v>
      </c>
      <c r="L23" s="456"/>
      <c r="M23" s="452">
        <v>0</v>
      </c>
      <c r="N23" s="456"/>
      <c r="O23" s="452">
        <v>0</v>
      </c>
      <c r="P23" s="458"/>
      <c r="Q23" s="452">
        <v>3010000</v>
      </c>
      <c r="R23" s="456"/>
      <c r="S23" s="452">
        <v>61680</v>
      </c>
      <c r="T23" s="457"/>
      <c r="U23" s="452">
        <v>215985808457</v>
      </c>
      <c r="V23" s="456"/>
      <c r="W23" s="452">
        <v>184221672936</v>
      </c>
      <c r="X23" s="456"/>
      <c r="Y23" s="454">
        <f>W23/'جمع درآمدها'!$J$6</f>
        <v>2.3165271442121167E-2</v>
      </c>
      <c r="AB23" s="31"/>
      <c r="AD23" s="182"/>
      <c r="AE23" s="182"/>
      <c r="AF23" s="59"/>
      <c r="AG23" s="59"/>
      <c r="AH23" s="59"/>
      <c r="AI23" s="182"/>
      <c r="AJ23" s="59"/>
      <c r="AK23" s="59"/>
      <c r="AL23" s="183"/>
      <c r="AO23" s="184"/>
      <c r="AP23" s="183"/>
      <c r="AQ23" s="183"/>
      <c r="AR23" s="183"/>
      <c r="AS23" s="183"/>
      <c r="AT23" s="183"/>
      <c r="AU23" s="183"/>
      <c r="AV23" s="165"/>
      <c r="AW23" s="49"/>
      <c r="AX23" s="182"/>
      <c r="AY23" s="58"/>
      <c r="AZ23" s="59"/>
      <c r="BA23" s="59"/>
    </row>
    <row r="24" spans="1:54" ht="41.25" customHeight="1" x14ac:dyDescent="0.9">
      <c r="A24" s="450" t="s">
        <v>110</v>
      </c>
      <c r="B24" s="455"/>
      <c r="C24" s="452">
        <v>17200000</v>
      </c>
      <c r="D24" s="452"/>
      <c r="E24" s="452">
        <v>152661642118</v>
      </c>
      <c r="F24" s="456"/>
      <c r="G24" s="452">
        <v>245765433600</v>
      </c>
      <c r="H24" s="457">
        <v>0</v>
      </c>
      <c r="I24" s="452">
        <v>16174825</v>
      </c>
      <c r="J24" s="456"/>
      <c r="K24" s="452">
        <v>0</v>
      </c>
      <c r="L24" s="456"/>
      <c r="M24" s="452">
        <v>-8200000</v>
      </c>
      <c r="N24" s="456"/>
      <c r="O24" s="452">
        <v>138124200086</v>
      </c>
      <c r="P24" s="458"/>
      <c r="Q24" s="452">
        <v>25174825</v>
      </c>
      <c r="R24" s="456"/>
      <c r="S24" s="452">
        <v>7311</v>
      </c>
      <c r="T24" s="457"/>
      <c r="U24" s="452">
        <v>79881091808</v>
      </c>
      <c r="V24" s="456"/>
      <c r="W24" s="452">
        <v>182630414759.70499</v>
      </c>
      <c r="X24" s="456">
        <v>64951227000</v>
      </c>
      <c r="Y24" s="454">
        <f>W24/'جمع درآمدها'!$J$6</f>
        <v>2.2965175943036351E-2</v>
      </c>
      <c r="AB24" s="182"/>
      <c r="AC24" s="219"/>
      <c r="AD24" s="182"/>
      <c r="AE24" s="182"/>
      <c r="AF24" s="59"/>
      <c r="AG24" s="59"/>
      <c r="AH24" s="59"/>
      <c r="AI24" s="59"/>
      <c r="AJ24" s="59"/>
      <c r="AK24" s="59"/>
      <c r="AO24" s="184"/>
      <c r="AP24" s="183"/>
      <c r="AQ24" s="183"/>
      <c r="AR24" s="183"/>
      <c r="AS24" s="183"/>
      <c r="AT24" s="183"/>
      <c r="AU24" s="183"/>
      <c r="AV24" s="165"/>
      <c r="AW24" s="49"/>
      <c r="AX24" s="182"/>
      <c r="AY24" s="58"/>
      <c r="AZ24" s="59"/>
      <c r="BA24" s="59"/>
    </row>
    <row r="25" spans="1:54" ht="41.25" customHeight="1" x14ac:dyDescent="0.9">
      <c r="A25" s="450" t="s">
        <v>113</v>
      </c>
      <c r="B25" s="455"/>
      <c r="C25" s="452">
        <v>3600000</v>
      </c>
      <c r="D25" s="452"/>
      <c r="E25" s="452">
        <v>62750431807</v>
      </c>
      <c r="F25" s="456"/>
      <c r="G25" s="452">
        <v>59941046160</v>
      </c>
      <c r="H25" s="457">
        <v>0</v>
      </c>
      <c r="I25" s="452">
        <v>0</v>
      </c>
      <c r="J25" s="456"/>
      <c r="K25" s="452">
        <v>0</v>
      </c>
      <c r="L25" s="456"/>
      <c r="M25" s="452">
        <v>0</v>
      </c>
      <c r="N25" s="456"/>
      <c r="O25" s="452">
        <v>0</v>
      </c>
      <c r="P25" s="458"/>
      <c r="Q25" s="452">
        <v>3600000</v>
      </c>
      <c r="R25" s="456"/>
      <c r="S25" s="452">
        <v>20180</v>
      </c>
      <c r="T25" s="457"/>
      <c r="U25" s="452">
        <v>62750431807</v>
      </c>
      <c r="V25" s="456"/>
      <c r="W25" s="452">
        <v>72086430960</v>
      </c>
      <c r="X25" s="456"/>
      <c r="Y25" s="454">
        <f>W25/'جمع درآمدها'!$J$6</f>
        <v>9.0646323739675492E-3</v>
      </c>
      <c r="AD25" s="182"/>
      <c r="AE25" s="182"/>
      <c r="AF25" s="59"/>
      <c r="AG25" s="59"/>
      <c r="AH25" s="59"/>
      <c r="AI25" s="59"/>
      <c r="AJ25" s="59"/>
      <c r="AK25" s="59"/>
      <c r="AO25" s="184"/>
      <c r="AP25" s="183"/>
      <c r="AQ25" s="183"/>
      <c r="AR25" s="183"/>
      <c r="AS25" s="183"/>
      <c r="AT25" s="183"/>
      <c r="AU25" s="183"/>
      <c r="AV25" s="165"/>
      <c r="AW25" s="49"/>
      <c r="AX25" s="182"/>
      <c r="AY25" s="58"/>
      <c r="AZ25" s="59"/>
      <c r="BA25" s="59"/>
    </row>
    <row r="26" spans="1:54" ht="41.25" customHeight="1" x14ac:dyDescent="0.9">
      <c r="A26" s="450" t="s">
        <v>153</v>
      </c>
      <c r="B26" s="455"/>
      <c r="C26" s="452">
        <v>0</v>
      </c>
      <c r="D26" s="452"/>
      <c r="E26" s="452">
        <v>0</v>
      </c>
      <c r="F26" s="456"/>
      <c r="G26" s="452">
        <v>0</v>
      </c>
      <c r="H26" s="457">
        <v>0</v>
      </c>
      <c r="I26" s="452">
        <v>0</v>
      </c>
      <c r="J26" s="456"/>
      <c r="K26" s="452">
        <v>0</v>
      </c>
      <c r="L26" s="456"/>
      <c r="M26" s="452">
        <v>0</v>
      </c>
      <c r="N26" s="456"/>
      <c r="O26" s="452">
        <v>0</v>
      </c>
      <c r="P26" s="458"/>
      <c r="Q26" s="452">
        <v>0</v>
      </c>
      <c r="R26" s="456"/>
      <c r="S26" s="452">
        <v>0</v>
      </c>
      <c r="T26" s="457"/>
      <c r="U26" s="452">
        <v>0</v>
      </c>
      <c r="V26" s="456"/>
      <c r="W26" s="452">
        <v>0</v>
      </c>
      <c r="X26" s="456"/>
      <c r="Y26" s="454">
        <f>W26/'جمع درآمدها'!$J$6</f>
        <v>0</v>
      </c>
      <c r="AD26" s="182"/>
      <c r="AE26" s="182"/>
      <c r="AF26" s="59"/>
      <c r="AG26" s="59"/>
      <c r="AH26" s="59"/>
      <c r="AI26" s="59"/>
      <c r="AJ26" s="59"/>
      <c r="AK26" s="59"/>
      <c r="AO26" s="184"/>
      <c r="AP26" s="183"/>
      <c r="AQ26" s="183"/>
      <c r="AR26" s="183"/>
      <c r="AS26" s="183"/>
      <c r="AT26" s="183"/>
      <c r="AU26" s="183"/>
      <c r="AV26" s="165"/>
      <c r="AW26" s="49"/>
      <c r="AX26" s="182"/>
      <c r="AY26" s="58"/>
      <c r="AZ26" s="59"/>
      <c r="BA26" s="59"/>
    </row>
    <row r="27" spans="1:54" ht="41.25" customHeight="1" x14ac:dyDescent="0.9">
      <c r="A27" s="450" t="s">
        <v>154</v>
      </c>
      <c r="B27" s="455"/>
      <c r="C27" s="452">
        <v>3000000</v>
      </c>
      <c r="D27" s="452"/>
      <c r="E27" s="452">
        <v>28866810748</v>
      </c>
      <c r="F27" s="456"/>
      <c r="G27" s="452">
        <v>42866064000</v>
      </c>
      <c r="H27" s="457"/>
      <c r="I27" s="452">
        <v>0</v>
      </c>
      <c r="J27" s="456"/>
      <c r="K27" s="452">
        <v>0</v>
      </c>
      <c r="L27" s="456"/>
      <c r="M27" s="452">
        <v>-3000000</v>
      </c>
      <c r="N27" s="456"/>
      <c r="O27" s="452">
        <v>53761188838</v>
      </c>
      <c r="P27" s="458"/>
      <c r="Q27" s="452">
        <v>0</v>
      </c>
      <c r="R27" s="456"/>
      <c r="S27" s="452">
        <v>0</v>
      </c>
      <c r="T27" s="457"/>
      <c r="U27" s="452">
        <v>0</v>
      </c>
      <c r="V27" s="456"/>
      <c r="W27" s="452">
        <v>0</v>
      </c>
      <c r="X27" s="456"/>
      <c r="Y27" s="454">
        <f>W27/'جمع درآمدها'!$J$6</f>
        <v>0</v>
      </c>
      <c r="AD27" s="182"/>
      <c r="AE27" s="182"/>
      <c r="AF27" s="59"/>
      <c r="AG27" s="59"/>
      <c r="AH27" s="59"/>
      <c r="AI27" s="59"/>
      <c r="AJ27" s="59"/>
      <c r="AK27" s="59"/>
      <c r="AO27" s="184"/>
      <c r="AP27" s="183"/>
      <c r="AQ27" s="183"/>
      <c r="AR27" s="183"/>
      <c r="AS27" s="183"/>
      <c r="AT27" s="183"/>
      <c r="AU27" s="183"/>
      <c r="AV27" s="165"/>
      <c r="AW27" s="49"/>
      <c r="AX27" s="182"/>
      <c r="AY27" s="58"/>
      <c r="AZ27" s="59"/>
      <c r="BA27" s="59"/>
    </row>
    <row r="28" spans="1:54" ht="41.25" customHeight="1" x14ac:dyDescent="0.9">
      <c r="A28" s="450" t="s">
        <v>100</v>
      </c>
      <c r="B28" s="455"/>
      <c r="C28" s="452">
        <v>20000000</v>
      </c>
      <c r="D28" s="452"/>
      <c r="E28" s="452">
        <v>98385534371</v>
      </c>
      <c r="F28" s="456"/>
      <c r="G28" s="452">
        <v>90891932000</v>
      </c>
      <c r="H28" s="457"/>
      <c r="I28" s="452">
        <v>0</v>
      </c>
      <c r="J28" s="456"/>
      <c r="K28" s="452">
        <v>0</v>
      </c>
      <c r="L28" s="456"/>
      <c r="M28" s="452">
        <v>-20000000</v>
      </c>
      <c r="N28" s="456"/>
      <c r="O28" s="452">
        <v>126514425689</v>
      </c>
      <c r="P28" s="458"/>
      <c r="Q28" s="452">
        <v>0</v>
      </c>
      <c r="R28" s="456"/>
      <c r="S28" s="452">
        <v>0</v>
      </c>
      <c r="T28" s="457"/>
      <c r="U28" s="452">
        <v>0</v>
      </c>
      <c r="V28" s="456"/>
      <c r="W28" s="452">
        <v>0</v>
      </c>
      <c r="X28" s="456"/>
      <c r="Y28" s="454">
        <f>W28/'جمع درآمدها'!$J$6</f>
        <v>0</v>
      </c>
      <c r="AD28" s="182"/>
      <c r="AE28" s="182"/>
      <c r="AF28" s="59"/>
      <c r="AG28" s="59"/>
      <c r="AH28" s="59"/>
      <c r="AI28" s="59"/>
      <c r="AJ28" s="59"/>
      <c r="AK28" s="59"/>
      <c r="AO28" s="184"/>
      <c r="AP28" s="183"/>
      <c r="AQ28" s="183"/>
      <c r="AR28" s="183"/>
      <c r="AS28" s="183"/>
      <c r="AT28" s="183"/>
      <c r="AU28" s="183"/>
      <c r="AV28" s="165"/>
      <c r="AW28" s="49"/>
      <c r="AX28" s="182"/>
      <c r="AY28" s="58"/>
      <c r="AZ28" s="59"/>
      <c r="BA28" s="59"/>
    </row>
    <row r="29" spans="1:54" ht="41.25" customHeight="1" x14ac:dyDescent="0.9">
      <c r="A29" s="450" t="s">
        <v>111</v>
      </c>
      <c r="B29" s="455"/>
      <c r="C29" s="452">
        <v>20000001</v>
      </c>
      <c r="D29" s="452"/>
      <c r="E29" s="452">
        <v>530229289989</v>
      </c>
      <c r="F29" s="456"/>
      <c r="G29" s="452">
        <v>400480192024.00897</v>
      </c>
      <c r="H29" s="457"/>
      <c r="I29" s="452">
        <v>0</v>
      </c>
      <c r="J29" s="456"/>
      <c r="K29" s="452">
        <v>0</v>
      </c>
      <c r="L29" s="456"/>
      <c r="M29" s="452">
        <v>0</v>
      </c>
      <c r="N29" s="456"/>
      <c r="O29" s="452">
        <v>0</v>
      </c>
      <c r="P29" s="458"/>
      <c r="Q29" s="452">
        <v>20000001</v>
      </c>
      <c r="R29" s="456"/>
      <c r="S29" s="452">
        <v>23190</v>
      </c>
      <c r="T29" s="457"/>
      <c r="U29" s="452">
        <v>530229289989</v>
      </c>
      <c r="V29" s="456"/>
      <c r="W29" s="452">
        <v>460214849010.74103</v>
      </c>
      <c r="X29" s="456"/>
      <c r="Y29" s="454">
        <f>W29/'جمع درآمدها'!$J$6</f>
        <v>5.7870508551577084E-2</v>
      </c>
      <c r="AD29" s="182"/>
      <c r="AE29" s="182"/>
      <c r="AF29" s="59"/>
      <c r="AG29" s="59"/>
      <c r="AH29" s="59"/>
      <c r="AI29" s="59"/>
      <c r="AJ29" s="59"/>
      <c r="AK29" s="59"/>
      <c r="AO29" s="184"/>
      <c r="AP29" s="183"/>
      <c r="AQ29" s="183"/>
      <c r="AR29" s="183"/>
      <c r="AS29" s="183"/>
      <c r="AT29" s="183"/>
      <c r="AU29" s="183"/>
      <c r="AV29" s="165"/>
      <c r="AW29" s="49"/>
      <c r="AX29" s="182"/>
      <c r="AY29" s="58"/>
      <c r="AZ29" s="59"/>
      <c r="BA29" s="59"/>
    </row>
    <row r="30" spans="1:54" ht="41.25" customHeight="1" x14ac:dyDescent="0.9">
      <c r="A30" s="450" t="s">
        <v>184</v>
      </c>
      <c r="B30" s="455"/>
      <c r="C30" s="452"/>
      <c r="D30" s="452"/>
      <c r="E30" s="452">
        <v>0</v>
      </c>
      <c r="F30" s="456"/>
      <c r="G30" s="452">
        <v>0</v>
      </c>
      <c r="H30" s="457">
        <v>0</v>
      </c>
      <c r="I30" s="452">
        <v>12000000</v>
      </c>
      <c r="J30" s="456"/>
      <c r="K30" s="452">
        <v>391741193911</v>
      </c>
      <c r="L30" s="456"/>
      <c r="M30" s="452">
        <v>0</v>
      </c>
      <c r="N30" s="456"/>
      <c r="O30" s="452">
        <v>0</v>
      </c>
      <c r="P30" s="458"/>
      <c r="Q30" s="452">
        <v>12000000</v>
      </c>
      <c r="R30" s="456"/>
      <c r="S30" s="452">
        <v>34410</v>
      </c>
      <c r="T30" s="457"/>
      <c r="U30" s="452">
        <v>391741193911</v>
      </c>
      <c r="V30" s="456"/>
      <c r="W30" s="452">
        <v>409728128400</v>
      </c>
      <c r="X30" s="456">
        <v>77099379000</v>
      </c>
      <c r="Y30" s="454">
        <f>W30/'جمع درآمدها'!$J$6</f>
        <v>5.1521968944206048E-2</v>
      </c>
      <c r="AD30" s="182"/>
      <c r="AE30" s="182"/>
      <c r="AF30" s="59"/>
      <c r="AG30" s="59"/>
      <c r="AH30" s="59"/>
      <c r="AI30" s="59"/>
      <c r="AJ30" s="59"/>
      <c r="AK30" s="59"/>
      <c r="AO30" s="184"/>
      <c r="AP30" s="183"/>
      <c r="AQ30" s="183"/>
      <c r="AR30" s="183"/>
      <c r="AS30" s="183"/>
      <c r="AT30" s="183"/>
      <c r="AU30" s="183"/>
      <c r="AV30" s="165"/>
      <c r="AW30" s="49"/>
      <c r="AX30" s="182"/>
      <c r="AY30" s="58"/>
      <c r="AZ30" s="59"/>
      <c r="BA30" s="59"/>
    </row>
    <row r="31" spans="1:54" ht="41.25" customHeight="1" x14ac:dyDescent="0.9">
      <c r="A31" s="450" t="s">
        <v>170</v>
      </c>
      <c r="B31" s="455"/>
      <c r="C31" s="452">
        <v>30000000</v>
      </c>
      <c r="D31" s="452"/>
      <c r="E31" s="452">
        <v>191709414998</v>
      </c>
      <c r="F31" s="456"/>
      <c r="G31" s="452">
        <v>218200173000</v>
      </c>
      <c r="H31" s="457"/>
      <c r="I31" s="452">
        <v>0</v>
      </c>
      <c r="J31" s="456"/>
      <c r="K31" s="452">
        <v>0</v>
      </c>
      <c r="L31" s="456"/>
      <c r="M31" s="452">
        <v>0</v>
      </c>
      <c r="N31" s="456"/>
      <c r="O31" s="452">
        <v>0</v>
      </c>
      <c r="P31" s="458"/>
      <c r="Q31" s="452">
        <v>30000000</v>
      </c>
      <c r="R31" s="456"/>
      <c r="S31" s="452">
        <v>12360</v>
      </c>
      <c r="T31" s="457"/>
      <c r="U31" s="452">
        <v>191709414998</v>
      </c>
      <c r="V31" s="456"/>
      <c r="W31" s="452">
        <v>367933716000</v>
      </c>
      <c r="X31" s="456"/>
      <c r="Y31" s="454">
        <f>W31/'جمع درآمدها'!$J$6</f>
        <v>4.6266458598545966E-2</v>
      </c>
      <c r="AD31" s="182"/>
      <c r="AE31" s="182"/>
      <c r="AF31" s="59"/>
      <c r="AG31" s="59"/>
      <c r="AH31" s="59"/>
      <c r="AI31" s="59"/>
      <c r="AJ31" s="59"/>
      <c r="AK31" s="59"/>
      <c r="AO31" s="184"/>
      <c r="AP31" s="183"/>
      <c r="AQ31" s="183"/>
      <c r="AR31" s="183"/>
      <c r="AS31" s="183"/>
      <c r="AT31" s="183"/>
      <c r="AU31" s="183"/>
      <c r="AV31" s="165"/>
      <c r="AW31" s="49"/>
      <c r="AX31" s="182"/>
      <c r="AY31" s="58"/>
      <c r="AZ31" s="59"/>
      <c r="BA31" s="59"/>
    </row>
    <row r="32" spans="1:54" ht="41.25" customHeight="1" x14ac:dyDescent="0.9">
      <c r="A32" s="450" t="s">
        <v>96</v>
      </c>
      <c r="B32" s="455"/>
      <c r="C32" s="452">
        <v>3000000</v>
      </c>
      <c r="D32" s="452"/>
      <c r="E32" s="452">
        <v>146248570277</v>
      </c>
      <c r="F32" s="456"/>
      <c r="G32" s="452">
        <v>116631415800</v>
      </c>
      <c r="H32" s="457"/>
      <c r="I32" s="452">
        <v>2000000</v>
      </c>
      <c r="J32" s="456"/>
      <c r="K32" s="452">
        <v>84197813440</v>
      </c>
      <c r="L32" s="456"/>
      <c r="M32" s="452">
        <v>0</v>
      </c>
      <c r="N32" s="456"/>
      <c r="O32" s="452">
        <v>0</v>
      </c>
      <c r="P32" s="458"/>
      <c r="Q32" s="452">
        <v>5000000</v>
      </c>
      <c r="R32" s="456"/>
      <c r="S32" s="452">
        <v>46650</v>
      </c>
      <c r="T32" s="457"/>
      <c r="U32" s="452">
        <v>230446383717</v>
      </c>
      <c r="V32" s="456"/>
      <c r="W32" s="452">
        <v>231446977500</v>
      </c>
      <c r="X32" s="456"/>
      <c r="Y32" s="454">
        <f>W32/'جمع درآمدها'!$J$6</f>
        <v>2.9103698673438098E-2</v>
      </c>
      <c r="AD32" s="182"/>
      <c r="AE32" s="182"/>
      <c r="AF32" s="59"/>
      <c r="AG32" s="59"/>
      <c r="AH32" s="59"/>
      <c r="AI32" s="59"/>
      <c r="AJ32" s="59"/>
      <c r="AK32" s="59"/>
      <c r="AO32" s="184"/>
      <c r="AP32" s="183"/>
      <c r="AQ32" s="183"/>
      <c r="AR32" s="183"/>
      <c r="AS32" s="183"/>
      <c r="AT32" s="183"/>
      <c r="AU32" s="183"/>
      <c r="AV32" s="165"/>
      <c r="AW32" s="49"/>
      <c r="AX32" s="182"/>
      <c r="AY32" s="58"/>
      <c r="AZ32" s="59"/>
      <c r="BA32" s="59"/>
    </row>
    <row r="33" spans="1:53" ht="41.25" customHeight="1" x14ac:dyDescent="0.9">
      <c r="A33" s="450" t="s">
        <v>171</v>
      </c>
      <c r="B33" s="455"/>
      <c r="C33" s="452">
        <v>1200000</v>
      </c>
      <c r="D33" s="452"/>
      <c r="E33" s="452">
        <v>43079680924</v>
      </c>
      <c r="F33" s="456"/>
      <c r="G33" s="452">
        <v>51046337880</v>
      </c>
      <c r="H33" s="457"/>
      <c r="I33" s="452">
        <v>4900000</v>
      </c>
      <c r="J33" s="456"/>
      <c r="K33" s="452">
        <v>213915848498</v>
      </c>
      <c r="L33" s="456"/>
      <c r="M33" s="452">
        <v>0</v>
      </c>
      <c r="N33" s="456"/>
      <c r="O33" s="452">
        <v>0</v>
      </c>
      <c r="P33" s="458"/>
      <c r="Q33" s="452">
        <v>6100000</v>
      </c>
      <c r="R33" s="456"/>
      <c r="S33" s="452">
        <v>50400</v>
      </c>
      <c r="T33" s="457"/>
      <c r="U33" s="452">
        <v>256995529422</v>
      </c>
      <c r="V33" s="456"/>
      <c r="W33" s="452">
        <v>305063488800</v>
      </c>
      <c r="X33" s="456"/>
      <c r="Y33" s="454">
        <f>W33/'جمع درآمدها'!$J$6</f>
        <v>3.8360733634134232E-2</v>
      </c>
      <c r="AD33" s="182"/>
      <c r="AE33" s="182"/>
      <c r="AF33" s="59"/>
      <c r="AG33" s="59"/>
      <c r="AH33" s="59"/>
      <c r="AI33" s="59"/>
      <c r="AJ33" s="59"/>
      <c r="AK33" s="59"/>
      <c r="AO33" s="184"/>
      <c r="AP33" s="183"/>
      <c r="AQ33" s="183"/>
      <c r="AR33" s="183"/>
      <c r="AS33" s="183"/>
      <c r="AT33" s="183"/>
      <c r="AU33" s="183"/>
      <c r="AV33" s="165"/>
      <c r="AW33" s="49"/>
      <c r="AX33" s="182"/>
      <c r="AY33" s="58"/>
      <c r="AZ33" s="59"/>
      <c r="BA33" s="59"/>
    </row>
    <row r="34" spans="1:53" ht="41.25" customHeight="1" x14ac:dyDescent="0.9">
      <c r="A34" s="450" t="s">
        <v>166</v>
      </c>
      <c r="B34" s="455"/>
      <c r="C34" s="452">
        <v>1000000</v>
      </c>
      <c r="D34" s="452"/>
      <c r="E34" s="452">
        <v>19878577331</v>
      </c>
      <c r="F34" s="456"/>
      <c r="G34" s="452">
        <v>24012934000</v>
      </c>
      <c r="H34" s="457"/>
      <c r="I34" s="452">
        <v>0</v>
      </c>
      <c r="J34" s="456"/>
      <c r="K34" s="452">
        <v>0</v>
      </c>
      <c r="L34" s="456"/>
      <c r="M34" s="452">
        <v>-1000000</v>
      </c>
      <c r="N34" s="456"/>
      <c r="O34" s="452">
        <v>24072470280</v>
      </c>
      <c r="P34" s="458"/>
      <c r="Q34" s="452">
        <v>0</v>
      </c>
      <c r="R34" s="456"/>
      <c r="S34" s="452">
        <v>0</v>
      </c>
      <c r="T34" s="457"/>
      <c r="U34" s="452">
        <v>0</v>
      </c>
      <c r="V34" s="456"/>
      <c r="W34" s="452">
        <v>0</v>
      </c>
      <c r="X34" s="456"/>
      <c r="Y34" s="454">
        <f>W34/'جمع درآمدها'!$J$6</f>
        <v>0</v>
      </c>
      <c r="AD34" s="182"/>
      <c r="AE34" s="182"/>
      <c r="AF34" s="59"/>
      <c r="AG34" s="59"/>
      <c r="AH34" s="59"/>
      <c r="AI34" s="59"/>
      <c r="AJ34" s="59"/>
      <c r="AK34" s="59"/>
      <c r="AO34" s="184"/>
      <c r="AP34" s="183"/>
      <c r="AQ34" s="183"/>
      <c r="AR34" s="183"/>
      <c r="AS34" s="183"/>
      <c r="AT34" s="183"/>
      <c r="AU34" s="183"/>
      <c r="AV34" s="165"/>
      <c r="AW34" s="49"/>
      <c r="AX34" s="182"/>
      <c r="AY34" s="58"/>
      <c r="AZ34" s="59"/>
      <c r="BA34" s="59"/>
    </row>
    <row r="35" spans="1:53" ht="41.25" customHeight="1" x14ac:dyDescent="0.9">
      <c r="A35" s="450" t="s">
        <v>167</v>
      </c>
      <c r="B35" s="455"/>
      <c r="C35" s="452">
        <v>0</v>
      </c>
      <c r="D35" s="452"/>
      <c r="E35" s="452">
        <v>0</v>
      </c>
      <c r="F35" s="456"/>
      <c r="G35" s="452">
        <v>0</v>
      </c>
      <c r="H35" s="457"/>
      <c r="I35" s="452">
        <v>0</v>
      </c>
      <c r="J35" s="456"/>
      <c r="K35" s="452">
        <v>0</v>
      </c>
      <c r="L35" s="456"/>
      <c r="M35" s="452">
        <v>0</v>
      </c>
      <c r="N35" s="456"/>
      <c r="O35" s="452">
        <v>0</v>
      </c>
      <c r="P35" s="458"/>
      <c r="Q35" s="452">
        <v>0</v>
      </c>
      <c r="R35" s="456"/>
      <c r="S35" s="452">
        <v>0</v>
      </c>
      <c r="T35" s="457"/>
      <c r="U35" s="452">
        <v>0</v>
      </c>
      <c r="V35" s="456"/>
      <c r="W35" s="452">
        <v>0</v>
      </c>
      <c r="X35" s="456"/>
      <c r="Y35" s="454">
        <f>W35/'جمع درآمدها'!$J$6</f>
        <v>0</v>
      </c>
      <c r="AD35" s="182"/>
      <c r="AE35" s="182"/>
      <c r="AF35" s="59"/>
      <c r="AG35" s="59"/>
      <c r="AH35" s="59"/>
      <c r="AI35" s="59"/>
      <c r="AJ35" s="59"/>
      <c r="AK35" s="59"/>
      <c r="AO35" s="184"/>
      <c r="AP35" s="183"/>
      <c r="AQ35" s="183"/>
      <c r="AR35" s="183"/>
      <c r="AS35" s="183"/>
      <c r="AT35" s="183"/>
      <c r="AU35" s="183"/>
      <c r="AV35" s="165"/>
      <c r="AW35" s="49"/>
      <c r="AX35" s="182"/>
      <c r="AY35" s="58"/>
      <c r="AZ35" s="59"/>
      <c r="BA35" s="59"/>
    </row>
    <row r="36" spans="1:53" ht="41.25" customHeight="1" thickBot="1" x14ac:dyDescent="0.95">
      <c r="A36" s="459" t="s">
        <v>48</v>
      </c>
      <c r="B36" s="455"/>
      <c r="C36" s="452"/>
      <c r="D36" s="452"/>
      <c r="E36" s="460">
        <f>SUM(E12:E35)</f>
        <v>4471480947574</v>
      </c>
      <c r="F36" s="460">
        <f>SUM(F12:G24)</f>
        <v>4379518603989.9951</v>
      </c>
      <c r="G36" s="460">
        <f>SUM(G12:G35)</f>
        <v>5383588698854.0039</v>
      </c>
      <c r="H36" s="456"/>
      <c r="I36" s="458"/>
      <c r="J36" s="458"/>
      <c r="K36" s="460">
        <f>SUM(K12:K35)</f>
        <v>938452920238</v>
      </c>
      <c r="L36" s="461">
        <f>SUM(L12:M25)</f>
        <v>-89850000</v>
      </c>
      <c r="M36" s="461"/>
      <c r="N36" s="462"/>
      <c r="O36" s="460">
        <f>SUM(O12:O35)</f>
        <v>1370833432643</v>
      </c>
      <c r="P36" s="456"/>
      <c r="Q36" s="452"/>
      <c r="R36" s="452"/>
      <c r="S36" s="452"/>
      <c r="T36" s="456"/>
      <c r="U36" s="460">
        <f>SUM(U12:U35)</f>
        <v>4747662997960</v>
      </c>
      <c r="V36" s="460">
        <f>SUM(V12:W25)</f>
        <v>4602007319055.7354</v>
      </c>
      <c r="W36" s="460">
        <f>SUM(W12:W35)</f>
        <v>6376394478766.4766</v>
      </c>
      <c r="X36" s="456"/>
      <c r="Y36" s="146">
        <f>SUM(Y12:Y35)</f>
        <v>0.80181070212072192</v>
      </c>
      <c r="AD36" s="182"/>
      <c r="AE36" s="182"/>
      <c r="AP36" s="183"/>
      <c r="AQ36" s="183"/>
      <c r="AR36" s="183"/>
      <c r="AS36" s="183"/>
      <c r="AT36" s="183"/>
      <c r="AU36" s="183"/>
      <c r="AV36" s="165"/>
      <c r="AW36" s="49"/>
      <c r="AY36" s="180"/>
      <c r="BA36" s="59"/>
    </row>
    <row r="37" spans="1:53" s="140" customFormat="1" ht="41.25" thickTop="1" x14ac:dyDescent="0.9">
      <c r="A37" s="130"/>
      <c r="C37" s="145"/>
      <c r="D37" s="145"/>
      <c r="Z37" s="141"/>
      <c r="AA37" s="329"/>
      <c r="AB37" s="141"/>
      <c r="AC37" s="141"/>
      <c r="AD37" s="182"/>
      <c r="AE37" s="182"/>
      <c r="AF37" s="141"/>
      <c r="AG37" s="141"/>
      <c r="AH37" s="141"/>
      <c r="AI37" s="141"/>
      <c r="AJ37" s="141"/>
      <c r="AK37" s="141"/>
      <c r="AL37" s="50"/>
      <c r="AM37" s="50"/>
      <c r="AN37" s="50"/>
      <c r="AO37" s="50"/>
      <c r="AP37" s="183"/>
      <c r="AQ37" s="183"/>
      <c r="AR37" s="183"/>
      <c r="AS37" s="183"/>
      <c r="AT37" s="183"/>
      <c r="AU37" s="183"/>
      <c r="AV37" s="165"/>
      <c r="AX37" s="49"/>
      <c r="AY37" s="180"/>
      <c r="AZ37" s="49"/>
      <c r="BA37" s="59"/>
    </row>
    <row r="38" spans="1:53" s="140" customFormat="1" ht="42.75" x14ac:dyDescent="0.9">
      <c r="A38" s="130"/>
      <c r="C38" s="145"/>
      <c r="D38" s="145"/>
      <c r="I38" s="187"/>
      <c r="J38" s="187"/>
      <c r="K38" s="187"/>
      <c r="L38" s="187"/>
      <c r="M38" s="187"/>
      <c r="Q38" s="141"/>
      <c r="Y38" s="336"/>
      <c r="Z38" s="141"/>
      <c r="AA38" s="329"/>
      <c r="AB38" s="141"/>
      <c r="AC38" s="141"/>
      <c r="AD38" s="182"/>
      <c r="AE38" s="182"/>
      <c r="AF38" s="141"/>
      <c r="AG38" s="141"/>
      <c r="AH38" s="141"/>
      <c r="AI38" s="141"/>
      <c r="AJ38" s="141"/>
      <c r="AK38" s="141"/>
      <c r="AL38" s="50"/>
      <c r="AM38" s="50"/>
      <c r="AN38" s="50"/>
      <c r="AO38" s="50"/>
      <c r="AP38" s="183"/>
      <c r="AQ38" s="183"/>
      <c r="AR38" s="183"/>
      <c r="AS38" s="183"/>
      <c r="AT38" s="183"/>
      <c r="AU38" s="183"/>
      <c r="AV38" s="165"/>
      <c r="AX38" s="49"/>
      <c r="AY38" s="180"/>
      <c r="AZ38" s="49"/>
      <c r="BA38" s="59"/>
    </row>
    <row r="39" spans="1:53" s="140" customFormat="1" ht="42.75" x14ac:dyDescent="0.9">
      <c r="A39" s="130"/>
      <c r="C39" s="145"/>
      <c r="D39" s="145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Z39" s="141"/>
      <c r="AA39" s="329"/>
      <c r="AB39" s="141"/>
      <c r="AC39" s="141"/>
      <c r="AD39" s="182"/>
      <c r="AE39" s="182"/>
      <c r="AF39" s="141"/>
      <c r="AG39" s="141"/>
      <c r="AH39" s="141"/>
      <c r="AI39" s="141"/>
      <c r="AJ39" s="141"/>
      <c r="AK39" s="141"/>
      <c r="AL39" s="50"/>
      <c r="AM39" s="50"/>
      <c r="AN39" s="50"/>
      <c r="AO39" s="50"/>
      <c r="AP39" s="183"/>
      <c r="AQ39" s="183"/>
      <c r="AR39" s="183"/>
      <c r="AS39" s="183"/>
      <c r="AT39" s="183"/>
      <c r="AU39" s="183"/>
      <c r="AV39" s="165"/>
      <c r="AX39" s="49"/>
      <c r="AY39" s="180"/>
      <c r="AZ39" s="49"/>
      <c r="BA39" s="59"/>
    </row>
    <row r="40" spans="1:53" s="140" customFormat="1" ht="42.75" x14ac:dyDescent="0.9">
      <c r="A40" s="130"/>
      <c r="C40" s="145"/>
      <c r="D40" s="145"/>
      <c r="I40" s="187"/>
      <c r="J40" s="187"/>
      <c r="K40" s="187"/>
      <c r="L40" s="187"/>
      <c r="M40" s="187"/>
      <c r="N40" s="187"/>
      <c r="O40" s="187"/>
      <c r="P40" s="187"/>
      <c r="Q40" s="356"/>
      <c r="R40" s="187"/>
      <c r="S40" s="187"/>
      <c r="T40" s="187"/>
      <c r="U40" s="187"/>
      <c r="Y40" s="215"/>
      <c r="Z40" s="141"/>
      <c r="AA40" s="329"/>
      <c r="AB40" s="141"/>
      <c r="AC40" s="141"/>
      <c r="AD40" s="182"/>
      <c r="AE40" s="182"/>
      <c r="AF40" s="141"/>
      <c r="AG40" s="141"/>
      <c r="AH40" s="141"/>
      <c r="AI40" s="141"/>
      <c r="AJ40" s="141"/>
      <c r="AK40" s="141"/>
      <c r="AL40" s="50"/>
      <c r="AM40" s="50"/>
      <c r="AN40" s="50"/>
      <c r="AO40" s="50"/>
      <c r="AP40" s="183"/>
      <c r="AQ40" s="183"/>
      <c r="AR40" s="183"/>
      <c r="AS40" s="183"/>
      <c r="AT40" s="183"/>
      <c r="AU40" s="183"/>
      <c r="AV40" s="165"/>
      <c r="AX40" s="49"/>
      <c r="AY40" s="180"/>
      <c r="AZ40" s="49"/>
      <c r="BA40" s="59"/>
    </row>
    <row r="41" spans="1:53" s="140" customFormat="1" ht="42.75" x14ac:dyDescent="0.9">
      <c r="A41" s="130"/>
      <c r="C41" s="145"/>
      <c r="D41" s="145"/>
      <c r="I41" s="187"/>
      <c r="J41" s="187"/>
      <c r="K41" s="187"/>
      <c r="L41" s="187"/>
      <c r="M41" s="187"/>
      <c r="N41" s="187"/>
      <c r="O41" s="187"/>
      <c r="P41" s="187"/>
      <c r="Q41" s="357"/>
      <c r="R41" s="187"/>
      <c r="S41" s="187"/>
      <c r="T41" s="187"/>
      <c r="U41" s="187"/>
      <c r="Y41" s="331"/>
      <c r="Z41" s="141"/>
      <c r="AA41" s="329"/>
      <c r="AB41" s="141"/>
      <c r="AC41" s="141"/>
      <c r="AD41" s="182"/>
      <c r="AE41" s="182"/>
      <c r="AF41" s="141"/>
      <c r="AG41" s="141"/>
      <c r="AH41" s="141"/>
      <c r="AI41" s="141"/>
      <c r="AJ41" s="141"/>
      <c r="AK41" s="141"/>
      <c r="AL41" s="50"/>
      <c r="AM41" s="50"/>
      <c r="AN41" s="50"/>
      <c r="AO41" s="50"/>
      <c r="AP41" s="183"/>
      <c r="AQ41" s="183"/>
      <c r="AR41" s="183"/>
      <c r="AS41" s="183"/>
      <c r="AT41" s="183"/>
      <c r="AU41" s="183"/>
      <c r="AV41" s="165"/>
      <c r="AX41" s="49"/>
      <c r="AY41" s="180"/>
      <c r="AZ41" s="49"/>
      <c r="BA41" s="59"/>
    </row>
    <row r="42" spans="1:53" s="140" customFormat="1" ht="42.75" x14ac:dyDescent="0.9">
      <c r="A42" s="130"/>
      <c r="C42" s="145"/>
      <c r="D42" s="145"/>
      <c r="G42" s="141"/>
      <c r="I42" s="187"/>
      <c r="J42" s="187"/>
      <c r="K42" s="187"/>
      <c r="L42" s="187"/>
      <c r="M42" s="187"/>
      <c r="N42" s="187"/>
      <c r="O42" s="187"/>
      <c r="P42" s="187"/>
      <c r="Q42" s="356"/>
      <c r="R42" s="187"/>
      <c r="S42" s="187"/>
      <c r="T42" s="187"/>
      <c r="U42" s="187"/>
      <c r="Z42" s="141"/>
      <c r="AA42" s="329"/>
      <c r="AB42" s="141"/>
      <c r="AC42" s="141"/>
      <c r="AD42" s="182"/>
      <c r="AE42" s="182"/>
      <c r="AF42" s="141"/>
      <c r="AG42" s="141"/>
      <c r="AH42" s="141"/>
      <c r="AI42" s="141"/>
      <c r="AJ42" s="141"/>
      <c r="AK42" s="141"/>
      <c r="AL42" s="50"/>
      <c r="AM42" s="50"/>
      <c r="AN42" s="50"/>
      <c r="AO42" s="50"/>
      <c r="AP42" s="183"/>
      <c r="AQ42" s="183"/>
      <c r="AR42" s="183"/>
      <c r="AS42" s="183"/>
      <c r="AT42" s="183"/>
      <c r="AU42" s="183"/>
      <c r="AV42" s="165"/>
      <c r="AX42" s="49"/>
      <c r="AY42" s="180"/>
      <c r="AZ42" s="49"/>
      <c r="BA42" s="59"/>
    </row>
    <row r="43" spans="1:53" x14ac:dyDescent="0.9">
      <c r="A43" s="130"/>
      <c r="B43" s="150"/>
      <c r="C43" s="151"/>
      <c r="D43" s="152"/>
      <c r="E43" s="162"/>
      <c r="F43" s="152"/>
      <c r="G43" s="153"/>
      <c r="H43" s="82"/>
      <c r="I43" s="154"/>
      <c r="J43" s="82"/>
      <c r="K43" s="160"/>
      <c r="L43" s="82"/>
      <c r="M43" s="154"/>
      <c r="N43" s="82"/>
      <c r="P43" s="82"/>
      <c r="Q43" s="358"/>
      <c r="R43" s="82"/>
      <c r="T43" s="82"/>
      <c r="U43" s="160"/>
      <c r="V43" s="82"/>
      <c r="W43" s="355"/>
      <c r="X43" s="82"/>
      <c r="Y43" s="156"/>
      <c r="Z43" s="138"/>
      <c r="AA43" s="330"/>
      <c r="AB43" s="138"/>
      <c r="AC43" s="220"/>
      <c r="AD43" s="182"/>
      <c r="AE43" s="182"/>
      <c r="AF43" s="138"/>
      <c r="AG43" s="138"/>
      <c r="AH43" s="138"/>
      <c r="AI43" s="138"/>
      <c r="AJ43" s="138"/>
      <c r="AK43" s="138"/>
      <c r="AP43" s="183"/>
      <c r="AQ43" s="183"/>
      <c r="AR43" s="183"/>
      <c r="AS43" s="183"/>
      <c r="AT43" s="183"/>
      <c r="AU43" s="183"/>
      <c r="AV43" s="165"/>
      <c r="AW43" s="49"/>
      <c r="AY43" s="180"/>
      <c r="BA43" s="59"/>
    </row>
    <row r="44" spans="1:53" x14ac:dyDescent="0.9">
      <c r="A44" s="130"/>
      <c r="B44" s="150"/>
      <c r="C44" s="157"/>
      <c r="D44" s="152"/>
      <c r="E44" s="163"/>
      <c r="F44" s="152"/>
      <c r="G44" s="158"/>
      <c r="H44" s="82"/>
      <c r="I44" s="130"/>
      <c r="K44" s="31"/>
      <c r="L44" s="31"/>
      <c r="M44" s="31"/>
      <c r="N44" s="82"/>
      <c r="O44" s="59"/>
      <c r="P44" s="82"/>
      <c r="Q44" s="186"/>
      <c r="R44" s="82"/>
      <c r="S44" s="59"/>
      <c r="T44" s="82"/>
      <c r="U44" s="161"/>
      <c r="V44" s="82"/>
      <c r="W44" s="164"/>
      <c r="X44" s="82"/>
      <c r="Y44" s="159"/>
      <c r="Z44" s="138"/>
      <c r="AA44" s="330"/>
      <c r="AB44" s="138"/>
      <c r="AC44" s="220"/>
      <c r="AD44" s="182"/>
      <c r="AE44" s="182"/>
      <c r="AF44" s="138"/>
      <c r="AG44" s="138"/>
      <c r="AH44" s="138"/>
      <c r="AI44" s="138"/>
      <c r="AJ44" s="138"/>
      <c r="AK44" s="138"/>
      <c r="AP44" s="183"/>
      <c r="AQ44" s="183"/>
      <c r="AR44" s="183"/>
      <c r="AS44" s="183"/>
      <c r="AT44" s="183"/>
      <c r="AU44" s="183"/>
      <c r="AV44" s="165"/>
      <c r="AW44" s="49"/>
      <c r="AY44" s="180"/>
      <c r="BA44" s="59"/>
    </row>
    <row r="45" spans="1:53" x14ac:dyDescent="0.9">
      <c r="A45" s="152"/>
      <c r="B45" s="152"/>
      <c r="C45" s="155"/>
      <c r="D45" s="152"/>
      <c r="E45" s="152"/>
      <c r="F45" s="152"/>
      <c r="G45" s="152"/>
      <c r="H45" s="152"/>
      <c r="I45" s="130"/>
      <c r="K45" s="31"/>
      <c r="L45" s="31"/>
      <c r="M45" s="31"/>
      <c r="N45" s="82"/>
      <c r="P45" s="82"/>
      <c r="Q45" s="186"/>
      <c r="R45" s="82"/>
      <c r="S45" s="9"/>
      <c r="T45" s="82"/>
      <c r="U45" s="161"/>
      <c r="V45" s="82"/>
      <c r="W45" s="82"/>
      <c r="X45" s="82"/>
      <c r="Y45" s="156"/>
      <c r="Z45" s="138"/>
      <c r="AA45" s="330"/>
      <c r="AB45" s="138"/>
      <c r="AC45" s="220"/>
      <c r="AD45" s="182"/>
      <c r="AE45" s="182"/>
      <c r="AF45" s="138"/>
      <c r="AG45" s="138"/>
      <c r="AH45" s="138"/>
      <c r="AI45" s="138"/>
      <c r="AJ45" s="138"/>
      <c r="AK45" s="138"/>
      <c r="AP45" s="183"/>
      <c r="AQ45" s="183"/>
      <c r="AR45" s="183"/>
      <c r="AS45" s="183"/>
      <c r="AT45" s="183"/>
      <c r="AU45" s="183"/>
      <c r="AV45" s="165"/>
      <c r="AW45" s="49"/>
      <c r="AY45" s="180"/>
      <c r="BA45" s="59"/>
    </row>
    <row r="46" spans="1:53" x14ac:dyDescent="0.9">
      <c r="A46" s="152"/>
      <c r="B46" s="152"/>
      <c r="C46" s="162"/>
      <c r="D46" s="152"/>
      <c r="E46" s="152"/>
      <c r="F46" s="152"/>
      <c r="G46" s="152"/>
      <c r="H46" s="152"/>
      <c r="I46" s="130"/>
      <c r="K46" s="31"/>
      <c r="L46" s="31"/>
      <c r="M46" s="31"/>
      <c r="N46" s="82"/>
      <c r="P46" s="82"/>
      <c r="Q46" s="359"/>
      <c r="R46" s="82"/>
      <c r="S46" s="360"/>
      <c r="T46" s="82"/>
      <c r="U46" s="161"/>
      <c r="V46" s="82"/>
      <c r="W46" s="82"/>
      <c r="X46" s="82"/>
      <c r="Y46" s="159"/>
      <c r="Z46" s="138"/>
      <c r="AA46" s="330"/>
      <c r="AB46" s="138"/>
      <c r="AC46" s="220"/>
      <c r="AD46" s="182"/>
      <c r="AE46" s="182"/>
      <c r="AF46" s="138"/>
      <c r="AG46" s="138"/>
      <c r="AH46" s="138"/>
      <c r="AI46" s="138"/>
      <c r="AJ46" s="138"/>
      <c r="AK46" s="138"/>
      <c r="AP46" s="183"/>
      <c r="AQ46" s="183"/>
      <c r="AR46" s="183"/>
      <c r="AS46" s="183"/>
      <c r="AT46" s="183"/>
      <c r="AU46" s="183"/>
      <c r="AV46" s="165"/>
      <c r="AW46" s="49"/>
      <c r="AY46" s="180"/>
      <c r="BA46" s="59"/>
    </row>
    <row r="47" spans="1:53" x14ac:dyDescent="0.9">
      <c r="A47" s="152"/>
      <c r="B47" s="152"/>
      <c r="C47" s="205"/>
      <c r="D47" s="152"/>
      <c r="E47" s="152"/>
      <c r="F47" s="152"/>
      <c r="G47" s="152"/>
      <c r="H47" s="152"/>
      <c r="I47" s="130"/>
      <c r="K47" s="31"/>
      <c r="L47" s="31"/>
      <c r="M47" s="31"/>
      <c r="N47" s="82"/>
      <c r="P47" s="82"/>
      <c r="R47" s="82"/>
      <c r="T47" s="82"/>
      <c r="U47" s="161"/>
      <c r="V47" s="82"/>
      <c r="W47" s="82"/>
      <c r="X47" s="82"/>
      <c r="Y47" s="156"/>
      <c r="Z47" s="138"/>
      <c r="AA47" s="330"/>
      <c r="AB47" s="138"/>
      <c r="AC47" s="220"/>
      <c r="AD47" s="182"/>
      <c r="AE47" s="182"/>
      <c r="AF47" s="138"/>
      <c r="AG47" s="138"/>
      <c r="AH47" s="138"/>
      <c r="AI47" s="138"/>
      <c r="AJ47" s="138"/>
      <c r="AK47" s="138"/>
      <c r="AP47" s="183"/>
      <c r="AQ47" s="183"/>
      <c r="AR47" s="183"/>
      <c r="AS47" s="183"/>
      <c r="AT47" s="183"/>
      <c r="AU47" s="183"/>
      <c r="AV47" s="165"/>
      <c r="AW47" s="49"/>
      <c r="AY47" s="180"/>
      <c r="BA47" s="59"/>
    </row>
    <row r="48" spans="1:53" x14ac:dyDescent="0.9">
      <c r="A48"/>
      <c r="B48"/>
      <c r="C48" s="206"/>
      <c r="D48"/>
      <c r="E48"/>
      <c r="F48"/>
      <c r="G48"/>
      <c r="H48"/>
      <c r="I48" s="130"/>
      <c r="K48" s="31"/>
      <c r="L48" s="31"/>
      <c r="M48" s="31"/>
      <c r="U48" s="59"/>
      <c r="Y48" s="136"/>
      <c r="Z48" s="138"/>
      <c r="AA48" s="330"/>
      <c r="AB48" s="138"/>
      <c r="AC48" s="220"/>
      <c r="AD48" s="182"/>
      <c r="AE48" s="182"/>
      <c r="AF48" s="138"/>
      <c r="AG48" s="138"/>
      <c r="AH48" s="138"/>
      <c r="AI48" s="138"/>
      <c r="AJ48" s="138"/>
      <c r="AK48" s="138"/>
      <c r="AQ48" s="183"/>
      <c r="AR48" s="183"/>
      <c r="AS48" s="183"/>
      <c r="AT48" s="183"/>
      <c r="AU48" s="183"/>
      <c r="AV48" s="165"/>
      <c r="AW48" s="49"/>
    </row>
    <row r="49" spans="1:50" x14ac:dyDescent="0.9">
      <c r="A49"/>
      <c r="B49"/>
      <c r="C49" s="207"/>
      <c r="D49"/>
      <c r="E49"/>
      <c r="F49"/>
      <c r="G49"/>
      <c r="H49"/>
      <c r="I49" s="130"/>
      <c r="K49" s="31"/>
      <c r="L49" s="31"/>
      <c r="M49" s="31"/>
      <c r="U49" s="59"/>
      <c r="Y49" s="137"/>
      <c r="Z49" s="138"/>
      <c r="AA49" s="330"/>
      <c r="AB49" s="138"/>
      <c r="AC49" s="220"/>
      <c r="AD49" s="138"/>
      <c r="AE49" s="138"/>
      <c r="AF49" s="138"/>
      <c r="AG49" s="138"/>
      <c r="AH49" s="138"/>
      <c r="AI49" s="138"/>
      <c r="AJ49" s="138"/>
      <c r="AK49" s="138"/>
      <c r="AQ49" s="183"/>
      <c r="AR49" s="183"/>
      <c r="AS49" s="183"/>
      <c r="AT49" s="183"/>
      <c r="AU49" s="183"/>
      <c r="AV49" s="183"/>
      <c r="AX49" s="59"/>
    </row>
    <row r="50" spans="1:50" x14ac:dyDescent="0.9">
      <c r="A50"/>
      <c r="B50"/>
      <c r="C50"/>
      <c r="D50"/>
      <c r="E50"/>
      <c r="F50"/>
      <c r="G50"/>
      <c r="H50"/>
      <c r="I50" s="130"/>
      <c r="K50" s="31"/>
      <c r="L50" s="31"/>
      <c r="M50" s="31"/>
      <c r="O50" s="59"/>
      <c r="Q50" s="31"/>
      <c r="S50" s="59"/>
      <c r="U50" s="59"/>
      <c r="Y50" s="136"/>
      <c r="AQ50" s="183"/>
      <c r="AR50" s="183"/>
      <c r="AS50" s="183"/>
      <c r="AT50" s="183"/>
      <c r="AU50" s="183"/>
      <c r="AV50" s="183"/>
    </row>
    <row r="51" spans="1:50" x14ac:dyDescent="0.75">
      <c r="A51"/>
      <c r="B51"/>
      <c r="C51"/>
      <c r="D51"/>
      <c r="E51"/>
      <c r="F51"/>
      <c r="G51"/>
      <c r="H51"/>
      <c r="I51" s="31"/>
      <c r="J51" s="31"/>
      <c r="K51" s="31"/>
      <c r="O51" s="59"/>
      <c r="Q51" s="31"/>
      <c r="S51" s="59"/>
      <c r="Y51" s="137"/>
    </row>
    <row r="52" spans="1:50" x14ac:dyDescent="0.25">
      <c r="A52"/>
      <c r="B52"/>
      <c r="C52"/>
      <c r="D52"/>
      <c r="E52"/>
      <c r="F52"/>
      <c r="G52"/>
      <c r="H52"/>
      <c r="I52"/>
      <c r="J52"/>
      <c r="K52"/>
      <c r="Q52"/>
      <c r="Y52" s="136"/>
    </row>
    <row r="53" spans="1:50" ht="42.75" x14ac:dyDescent="0.25">
      <c r="C53" s="133"/>
      <c r="D53"/>
      <c r="E53"/>
      <c r="F53"/>
      <c r="G53" s="134"/>
      <c r="I53" s="372"/>
      <c r="J53" s="372"/>
      <c r="K53" s="372"/>
      <c r="L53" s="372"/>
      <c r="M53" s="372"/>
      <c r="N53" s="372"/>
      <c r="O53" s="372"/>
      <c r="P53" s="187"/>
      <c r="Q53" s="187"/>
      <c r="R53" s="187"/>
      <c r="S53" s="187"/>
      <c r="T53" s="187"/>
      <c r="U53" s="187"/>
      <c r="Y53" s="137"/>
    </row>
    <row r="54" spans="1:50" x14ac:dyDescent="0.75">
      <c r="C54" s="31"/>
      <c r="D54"/>
      <c r="E54"/>
      <c r="F54"/>
      <c r="G54" s="135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Y54" s="136"/>
    </row>
    <row r="55" spans="1:50" x14ac:dyDescent="0.25">
      <c r="C55" s="134"/>
      <c r="D55"/>
      <c r="E55"/>
      <c r="F55"/>
      <c r="G55" s="134"/>
      <c r="K55" s="182"/>
      <c r="M55" s="189"/>
      <c r="O55" s="59"/>
      <c r="Q55"/>
      <c r="Y55" s="136"/>
    </row>
    <row r="56" spans="1:50" x14ac:dyDescent="0.75">
      <c r="C56" s="31"/>
      <c r="D56"/>
      <c r="E56"/>
      <c r="F56"/>
      <c r="G56" s="135"/>
      <c r="K56" s="182"/>
      <c r="M56" s="189"/>
      <c r="O56" s="59"/>
      <c r="Q56"/>
      <c r="Y56" s="137"/>
    </row>
    <row r="57" spans="1:50" x14ac:dyDescent="0.25">
      <c r="C57" s="134"/>
      <c r="D57"/>
      <c r="E57"/>
      <c r="F57"/>
      <c r="G57" s="134"/>
      <c r="K57" s="182"/>
      <c r="M57" s="189"/>
      <c r="O57" s="59"/>
      <c r="Q57"/>
      <c r="Y57" s="137"/>
    </row>
    <row r="58" spans="1:50" x14ac:dyDescent="0.75">
      <c r="C58" s="31"/>
      <c r="D58"/>
      <c r="E58"/>
      <c r="F58"/>
      <c r="G58" s="135"/>
      <c r="K58" s="182"/>
      <c r="M58" s="189"/>
      <c r="O58" s="59"/>
      <c r="Q58"/>
      <c r="Y58" s="136"/>
    </row>
    <row r="59" spans="1:50" x14ac:dyDescent="0.25">
      <c r="C59" s="133"/>
      <c r="D59"/>
      <c r="E59"/>
      <c r="F59"/>
      <c r="G59" s="133"/>
      <c r="Q59"/>
      <c r="Y59" s="137"/>
    </row>
    <row r="60" spans="1:50" ht="39.75" x14ac:dyDescent="0.75">
      <c r="C60" s="31"/>
      <c r="E60" s="125"/>
      <c r="G60" s="135"/>
      <c r="Q60"/>
      <c r="Y60" s="136"/>
    </row>
    <row r="61" spans="1:50" x14ac:dyDescent="0.85">
      <c r="C61" s="133"/>
      <c r="E61" s="124"/>
      <c r="G61" s="134"/>
      <c r="Q61"/>
      <c r="Y61" s="136"/>
    </row>
    <row r="62" spans="1:50" ht="39.75" x14ac:dyDescent="0.75">
      <c r="C62" s="31"/>
      <c r="E62" s="125"/>
      <c r="G62" s="135"/>
      <c r="Q62"/>
      <c r="Y62" s="137"/>
    </row>
    <row r="63" spans="1:50" x14ac:dyDescent="0.85">
      <c r="C63" s="134"/>
      <c r="E63" s="124"/>
      <c r="G63" s="133"/>
      <c r="Q63"/>
      <c r="Y63" s="136"/>
    </row>
    <row r="64" spans="1:50" ht="39.75" x14ac:dyDescent="0.75">
      <c r="C64" s="31"/>
      <c r="E64" s="125"/>
      <c r="G64" s="135"/>
      <c r="Q64"/>
      <c r="Y64" s="137"/>
    </row>
    <row r="65" spans="3:25" x14ac:dyDescent="0.85">
      <c r="C65" s="133"/>
      <c r="E65" s="124"/>
      <c r="G65" s="133"/>
      <c r="Q65"/>
      <c r="Y65" s="136"/>
    </row>
    <row r="66" spans="3:25" x14ac:dyDescent="0.75">
      <c r="C66" s="31"/>
      <c r="G66" s="135"/>
      <c r="Q66"/>
      <c r="Y66" s="137"/>
    </row>
    <row r="67" spans="3:25" x14ac:dyDescent="0.25">
      <c r="Q67"/>
      <c r="Y67" s="137"/>
    </row>
    <row r="68" spans="3:25" x14ac:dyDescent="0.25">
      <c r="Q68"/>
      <c r="Y68" s="136"/>
    </row>
    <row r="69" spans="3:25" x14ac:dyDescent="0.25">
      <c r="Q69"/>
      <c r="Y69" s="136"/>
    </row>
    <row r="70" spans="3:25" x14ac:dyDescent="0.25">
      <c r="Q70"/>
      <c r="Y70" s="137"/>
    </row>
    <row r="71" spans="3:25" x14ac:dyDescent="0.25">
      <c r="Q71"/>
      <c r="Y71" s="136"/>
    </row>
    <row r="72" spans="3:25" x14ac:dyDescent="0.25">
      <c r="Q72"/>
      <c r="Y72" s="137"/>
    </row>
  </sheetData>
  <sortState xmlns:xlrd2="http://schemas.microsoft.com/office/spreadsheetml/2017/richdata2" ref="Y37:Y72">
    <sortCondition descending="1" ref="Y37:Y72"/>
  </sortState>
  <mergeCells count="21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I53:O53"/>
    <mergeCell ref="AB9:AM10"/>
    <mergeCell ref="AN9:BA10"/>
    <mergeCell ref="Q9:Y9"/>
    <mergeCell ref="M10:O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G26" sqref="G26"/>
    </sheetView>
  </sheetViews>
  <sheetFormatPr defaultColWidth="9.140625" defaultRowHeight="30.75" x14ac:dyDescent="0.25"/>
  <cols>
    <col min="1" max="1" width="49.7109375" style="241" customWidth="1"/>
    <col min="2" max="2" width="1.85546875" style="241" customWidth="1"/>
    <col min="3" max="3" width="14.85546875" style="240" customWidth="1"/>
    <col min="4" max="4" width="1.140625" style="240" customWidth="1"/>
    <col min="5" max="5" width="26" style="240" customWidth="1"/>
    <col min="6" max="6" width="1.42578125" style="240" customWidth="1"/>
    <col min="7" max="7" width="27.85546875" style="240" customWidth="1"/>
    <col min="8" max="8" width="1.42578125" style="240" hidden="1" customWidth="1"/>
    <col min="9" max="9" width="24.42578125" style="240" bestFit="1" customWidth="1"/>
    <col min="10" max="10" width="28.28515625" style="240" bestFit="1" customWidth="1"/>
    <col min="11" max="11" width="1.42578125" style="240" customWidth="1"/>
    <col min="12" max="12" width="19.7109375" style="240" bestFit="1" customWidth="1"/>
    <col min="13" max="13" width="23" style="240" customWidth="1"/>
    <col min="14" max="14" width="1.140625" style="240" customWidth="1"/>
    <col min="15" max="15" width="19.7109375" style="240" bestFit="1" customWidth="1"/>
    <col min="16" max="16" width="1.42578125" style="240" customWidth="1"/>
    <col min="17" max="17" width="17.85546875" style="240" bestFit="1" customWidth="1"/>
    <col min="18" max="18" width="1.42578125" style="240" customWidth="1"/>
    <col min="19" max="19" width="28.28515625" style="240" bestFit="1" customWidth="1"/>
    <col min="20" max="20" width="1.140625" style="240" customWidth="1"/>
    <col min="21" max="21" width="28.28515625" style="240" bestFit="1" customWidth="1"/>
    <col min="22" max="22" width="1.42578125" style="241" customWidth="1"/>
    <col min="23" max="24" width="21.85546875" style="243" customWidth="1"/>
    <col min="25" max="25" width="43.42578125" style="240" bestFit="1" customWidth="1"/>
    <col min="26" max="26" width="37.5703125" style="240" bestFit="1" customWidth="1"/>
    <col min="27" max="28" width="29.7109375" style="241" bestFit="1" customWidth="1"/>
    <col min="29" max="29" width="25.7109375" style="241" bestFit="1" customWidth="1"/>
    <col min="30" max="31" width="33.5703125" style="241" bestFit="1" customWidth="1"/>
    <col min="32" max="32" width="35.7109375" style="241" bestFit="1" customWidth="1"/>
    <col min="33" max="33" width="33.85546875" style="241" customWidth="1"/>
    <col min="34" max="34" width="32.140625" style="241" bestFit="1" customWidth="1"/>
    <col min="35" max="35" width="43.42578125" style="241" bestFit="1" customWidth="1"/>
    <col min="36" max="36" width="35.5703125" style="241" bestFit="1" customWidth="1"/>
    <col min="37" max="38" width="35.85546875" style="241" bestFit="1" customWidth="1"/>
    <col min="39" max="39" width="24.42578125" style="241" bestFit="1" customWidth="1"/>
    <col min="40" max="41" width="25.7109375" style="241" bestFit="1" customWidth="1"/>
    <col min="42" max="42" width="16.28515625" style="241" customWidth="1"/>
    <col min="43" max="43" width="17.28515625" style="241" customWidth="1"/>
    <col min="44" max="44" width="21" style="241" customWidth="1"/>
    <col min="45" max="16384" width="9.140625" style="241"/>
  </cols>
  <sheetData>
    <row r="1" spans="1:58" ht="31.5" x14ac:dyDescent="0.25">
      <c r="A1" s="397" t="s">
        <v>138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239"/>
    </row>
    <row r="2" spans="1:58" ht="31.5" x14ac:dyDescent="0.25">
      <c r="A2" s="397" t="s">
        <v>132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239"/>
    </row>
    <row r="3" spans="1:58" ht="31.5" x14ac:dyDescent="0.25">
      <c r="A3" s="397" t="s">
        <v>179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239"/>
    </row>
    <row r="4" spans="1:58" ht="31.5" x14ac:dyDescent="0.25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242"/>
    </row>
    <row r="5" spans="1:58" ht="31.5" x14ac:dyDescent="0.25">
      <c r="A5" s="398" t="s">
        <v>133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242"/>
    </row>
    <row r="6" spans="1:58" ht="12" customHeight="1" x14ac:dyDescent="0.25"/>
    <row r="7" spans="1:58" ht="36.75" customHeight="1" thickBot="1" x14ac:dyDescent="0.3">
      <c r="A7" s="244"/>
      <c r="B7" s="245"/>
      <c r="C7" s="394" t="s">
        <v>169</v>
      </c>
      <c r="D7" s="394"/>
      <c r="E7" s="394"/>
      <c r="F7" s="394"/>
      <c r="G7" s="394"/>
      <c r="H7" s="246"/>
      <c r="I7" s="395" t="s">
        <v>2</v>
      </c>
      <c r="J7" s="395"/>
      <c r="K7" s="395"/>
      <c r="L7" s="395"/>
      <c r="M7" s="395"/>
      <c r="O7" s="396" t="s">
        <v>180</v>
      </c>
      <c r="P7" s="396"/>
      <c r="Q7" s="396"/>
      <c r="R7" s="396"/>
      <c r="S7" s="396"/>
      <c r="T7" s="396"/>
      <c r="U7" s="396"/>
      <c r="V7" s="396"/>
      <c r="W7" s="396"/>
      <c r="X7" s="244"/>
    </row>
    <row r="8" spans="1:58" ht="29.25" customHeight="1" x14ac:dyDescent="0.25">
      <c r="A8" s="390" t="s">
        <v>134</v>
      </c>
      <c r="B8" s="247"/>
      <c r="C8" s="392" t="s">
        <v>4</v>
      </c>
      <c r="D8" s="381"/>
      <c r="E8" s="392" t="s">
        <v>5</v>
      </c>
      <c r="F8" s="381"/>
      <c r="G8" s="382" t="s">
        <v>6</v>
      </c>
      <c r="H8" s="248"/>
      <c r="I8" s="386" t="s">
        <v>7</v>
      </c>
      <c r="J8" s="386"/>
      <c r="K8" s="249"/>
      <c r="L8" s="386" t="s">
        <v>8</v>
      </c>
      <c r="M8" s="386"/>
      <c r="O8" s="388" t="s">
        <v>4</v>
      </c>
      <c r="P8" s="381"/>
      <c r="Q8" s="382" t="s">
        <v>135</v>
      </c>
      <c r="R8" s="250"/>
      <c r="S8" s="388" t="s">
        <v>5</v>
      </c>
      <c r="T8" s="381"/>
      <c r="U8" s="382" t="s">
        <v>6</v>
      </c>
      <c r="V8" s="251"/>
      <c r="W8" s="384" t="s">
        <v>136</v>
      </c>
      <c r="X8" s="252"/>
      <c r="Y8" s="386"/>
      <c r="Z8" s="386"/>
      <c r="AA8" s="386"/>
      <c r="AB8" s="386"/>
      <c r="AC8" s="386"/>
      <c r="AD8" s="386"/>
      <c r="AE8" s="386"/>
      <c r="AF8" s="386"/>
      <c r="AG8" s="386"/>
      <c r="AH8" s="386"/>
    </row>
    <row r="9" spans="1:58" ht="31.5" thickBot="1" x14ac:dyDescent="0.3">
      <c r="A9" s="391"/>
      <c r="B9" s="247"/>
      <c r="C9" s="389"/>
      <c r="D9" s="393"/>
      <c r="E9" s="389"/>
      <c r="F9" s="393"/>
      <c r="G9" s="383"/>
      <c r="H9" s="248"/>
      <c r="I9" s="253" t="s">
        <v>4</v>
      </c>
      <c r="J9" s="253" t="s">
        <v>5</v>
      </c>
      <c r="K9" s="249"/>
      <c r="L9" s="253" t="s">
        <v>4</v>
      </c>
      <c r="M9" s="253" t="s">
        <v>11</v>
      </c>
      <c r="O9" s="389"/>
      <c r="P9" s="381"/>
      <c r="Q9" s="383"/>
      <c r="R9" s="250"/>
      <c r="S9" s="389"/>
      <c r="T9" s="381"/>
      <c r="U9" s="383"/>
      <c r="V9" s="251"/>
      <c r="W9" s="385"/>
      <c r="X9" s="252"/>
    </row>
    <row r="10" spans="1:58" ht="60" customHeight="1" thickBot="1" x14ac:dyDescent="0.3">
      <c r="A10" s="254" t="s">
        <v>126</v>
      </c>
      <c r="C10" s="240">
        <v>17570</v>
      </c>
      <c r="E10" s="346">
        <v>179952942962</v>
      </c>
      <c r="G10" s="346">
        <v>438077276800.01599</v>
      </c>
      <c r="J10" s="346"/>
      <c r="M10" s="346"/>
      <c r="O10" s="240">
        <v>17570</v>
      </c>
      <c r="Q10" s="240">
        <v>27960302</v>
      </c>
      <c r="S10" s="346">
        <v>179952942962</v>
      </c>
      <c r="U10" s="346">
        <v>490083476125.26398</v>
      </c>
      <c r="V10" s="463"/>
      <c r="W10" s="337">
        <f>U10/'جمع درآمدها'!$J$6</f>
        <v>6.1626390493610045E-2</v>
      </c>
      <c r="X10" s="256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</row>
    <row r="11" spans="1:58" ht="40.5" customHeight="1" thickBot="1" x14ac:dyDescent="0.3">
      <c r="A11" s="254" t="s">
        <v>137</v>
      </c>
      <c r="E11" s="257">
        <f>SUM(E10)</f>
        <v>179952942962</v>
      </c>
      <c r="G11" s="257">
        <f>SUM(G10)</f>
        <v>438077276800.01599</v>
      </c>
      <c r="J11" s="257">
        <f>SUM(J10)</f>
        <v>0</v>
      </c>
      <c r="M11" s="257">
        <f>SUM(M10)</f>
        <v>0</v>
      </c>
      <c r="S11" s="257">
        <f>SUM(S10)</f>
        <v>179952942962</v>
      </c>
      <c r="U11" s="257">
        <f>SUM(U10)</f>
        <v>490083476125.26398</v>
      </c>
      <c r="V11" s="255"/>
      <c r="W11" s="258">
        <f>SUM(W10)</f>
        <v>6.1626390493610045E-2</v>
      </c>
      <c r="X11" s="256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</row>
    <row r="12" spans="1:58" ht="28.5" customHeight="1" thickTop="1" x14ac:dyDescent="0.25">
      <c r="A12" s="254"/>
      <c r="V12" s="255"/>
      <c r="W12" s="259"/>
      <c r="X12" s="256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</row>
    <row r="13" spans="1:58" ht="28.5" customHeight="1" x14ac:dyDescent="0.25">
      <c r="A13" s="254"/>
      <c r="V13" s="255"/>
      <c r="W13" s="259"/>
      <c r="X13" s="26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</row>
    <row r="14" spans="1:58" ht="28.5" customHeight="1" x14ac:dyDescent="0.25">
      <c r="A14" s="254"/>
      <c r="K14" s="255"/>
      <c r="V14" s="255"/>
      <c r="W14" s="259"/>
      <c r="X14" s="256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</row>
    <row r="15" spans="1:58" ht="28.5" customHeight="1" x14ac:dyDescent="0.25">
      <c r="A15" s="254"/>
      <c r="U15" s="261"/>
      <c r="V15" s="255"/>
      <c r="W15" s="259"/>
      <c r="X15" s="256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</row>
    <row r="16" spans="1:58" ht="28.5" customHeight="1" x14ac:dyDescent="0.25">
      <c r="A16" s="254"/>
      <c r="K16" s="255"/>
      <c r="V16" s="255"/>
      <c r="W16" s="259"/>
      <c r="X16" s="256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</row>
    <row r="17" spans="1:58" ht="28.5" customHeight="1" x14ac:dyDescent="0.25">
      <c r="A17" s="254"/>
      <c r="K17" s="255"/>
      <c r="V17" s="255"/>
      <c r="W17" s="259"/>
      <c r="X17" s="256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</row>
    <row r="18" spans="1:58" ht="28.5" customHeight="1" x14ac:dyDescent="0.25">
      <c r="A18" s="254"/>
      <c r="V18" s="255"/>
      <c r="W18" s="259"/>
      <c r="X18" s="256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</row>
    <row r="19" spans="1:58" ht="28.5" customHeight="1" x14ac:dyDescent="0.25">
      <c r="A19" s="254"/>
      <c r="V19" s="255"/>
      <c r="W19" s="259"/>
      <c r="X19" s="256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</row>
    <row r="20" spans="1:58" ht="28.5" customHeight="1" x14ac:dyDescent="0.25">
      <c r="A20" s="254"/>
      <c r="V20" s="255"/>
      <c r="W20" s="259"/>
      <c r="X20" s="256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</row>
    <row r="21" spans="1:58" ht="28.5" customHeight="1" x14ac:dyDescent="0.25">
      <c r="A21" s="254"/>
      <c r="V21" s="255"/>
      <c r="W21" s="259"/>
      <c r="X21" s="256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</row>
    <row r="22" spans="1:58" ht="28.5" customHeight="1" x14ac:dyDescent="0.25">
      <c r="A22" s="254"/>
      <c r="K22" s="255"/>
      <c r="V22" s="255"/>
      <c r="W22" s="259"/>
      <c r="X22" s="256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</row>
    <row r="23" spans="1:58" ht="28.5" customHeight="1" x14ac:dyDescent="0.25">
      <c r="A23" s="254"/>
      <c r="K23" s="255"/>
      <c r="V23" s="255"/>
      <c r="W23" s="259"/>
      <c r="X23" s="256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</row>
    <row r="24" spans="1:58" ht="28.5" customHeight="1" x14ac:dyDescent="0.25">
      <c r="A24" s="254"/>
      <c r="K24" s="255"/>
      <c r="V24" s="255"/>
      <c r="W24" s="259"/>
      <c r="X24" s="256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</row>
    <row r="25" spans="1:58" ht="28.5" customHeight="1" x14ac:dyDescent="0.25">
      <c r="A25" s="254"/>
      <c r="K25" s="255"/>
      <c r="V25" s="255"/>
      <c r="W25" s="259"/>
      <c r="X25" s="256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</row>
    <row r="26" spans="1:58" ht="28.5" customHeight="1" x14ac:dyDescent="0.25">
      <c r="A26" s="254"/>
      <c r="V26" s="255"/>
      <c r="W26" s="259"/>
      <c r="X26" s="256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</row>
    <row r="27" spans="1:58" ht="28.5" customHeight="1" x14ac:dyDescent="0.25">
      <c r="A27" s="254"/>
      <c r="V27" s="255"/>
      <c r="W27" s="259"/>
      <c r="X27" s="256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</row>
    <row r="28" spans="1:58" ht="28.5" customHeight="1" x14ac:dyDescent="0.25">
      <c r="A28" s="254"/>
      <c r="K28" s="255"/>
      <c r="V28" s="255"/>
      <c r="W28" s="259"/>
      <c r="X28" s="256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</row>
    <row r="29" spans="1:58" ht="28.5" customHeight="1" x14ac:dyDescent="0.25">
      <c r="A29" s="254"/>
      <c r="K29" s="255"/>
      <c r="V29" s="255"/>
      <c r="W29" s="259"/>
      <c r="X29" s="256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</row>
    <row r="30" spans="1:58" ht="28.5" customHeight="1" x14ac:dyDescent="0.25">
      <c r="A30" s="254"/>
      <c r="V30" s="255"/>
      <c r="W30" s="259"/>
      <c r="X30" s="256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</row>
    <row r="31" spans="1:58" ht="28.5" customHeight="1" x14ac:dyDescent="0.25">
      <c r="A31" s="254"/>
      <c r="K31" s="255"/>
      <c r="V31" s="255"/>
      <c r="W31" s="259"/>
      <c r="X31" s="256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240"/>
      <c r="BD31" s="240"/>
      <c r="BE31" s="240"/>
      <c r="BF31" s="240"/>
    </row>
    <row r="32" spans="1:58" ht="28.5" customHeight="1" x14ac:dyDescent="0.25">
      <c r="A32" s="254"/>
      <c r="K32" s="255"/>
      <c r="V32" s="255"/>
      <c r="W32" s="259"/>
      <c r="X32" s="256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</row>
    <row r="33" spans="1:58" ht="28.5" customHeight="1" x14ac:dyDescent="0.25">
      <c r="A33" s="254"/>
      <c r="V33" s="255"/>
      <c r="W33" s="259"/>
      <c r="X33" s="256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</row>
    <row r="34" spans="1:58" ht="28.5" customHeight="1" x14ac:dyDescent="0.25">
      <c r="A34" s="254"/>
      <c r="K34" s="255"/>
      <c r="V34" s="255"/>
      <c r="W34" s="259"/>
      <c r="X34" s="256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</row>
    <row r="35" spans="1:58" ht="28.5" customHeight="1" x14ac:dyDescent="0.25">
      <c r="A35" s="254"/>
      <c r="K35" s="255"/>
      <c r="V35" s="255"/>
      <c r="W35" s="259"/>
      <c r="X35" s="256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</row>
    <row r="36" spans="1:58" ht="28.5" customHeight="1" x14ac:dyDescent="0.25">
      <c r="A36" s="254"/>
      <c r="K36" s="255"/>
      <c r="V36" s="255"/>
      <c r="W36" s="259"/>
      <c r="X36" s="256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</row>
    <row r="37" spans="1:58" ht="28.5" customHeight="1" x14ac:dyDescent="0.25">
      <c r="A37" s="254"/>
      <c r="K37" s="255"/>
      <c r="V37" s="255"/>
      <c r="W37" s="259"/>
      <c r="X37" s="256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40"/>
      <c r="AX37" s="240"/>
      <c r="AY37" s="240"/>
      <c r="AZ37" s="240"/>
      <c r="BA37" s="240"/>
      <c r="BB37" s="240"/>
      <c r="BC37" s="240"/>
      <c r="BD37" s="240"/>
      <c r="BE37" s="240"/>
      <c r="BF37" s="240"/>
    </row>
    <row r="38" spans="1:58" ht="28.5" customHeight="1" x14ac:dyDescent="0.25">
      <c r="A38" s="254"/>
      <c r="K38" s="255"/>
      <c r="V38" s="255"/>
      <c r="W38" s="259"/>
      <c r="X38" s="256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</row>
    <row r="39" spans="1:58" ht="28.5" customHeight="1" x14ac:dyDescent="0.25">
      <c r="A39" s="254"/>
      <c r="K39" s="255"/>
      <c r="V39" s="255"/>
      <c r="W39" s="259"/>
      <c r="X39" s="256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</row>
    <row r="40" spans="1:58" ht="28.5" customHeight="1" x14ac:dyDescent="0.25">
      <c r="A40" s="254"/>
      <c r="K40" s="255"/>
      <c r="V40" s="255"/>
      <c r="W40" s="259"/>
      <c r="X40" s="256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</row>
    <row r="41" spans="1:58" ht="28.5" customHeight="1" x14ac:dyDescent="0.25">
      <c r="A41" s="254"/>
      <c r="K41" s="255"/>
      <c r="V41" s="255"/>
      <c r="W41" s="259"/>
      <c r="X41" s="256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  <c r="BB41" s="240"/>
      <c r="BC41" s="240"/>
      <c r="BD41" s="240"/>
      <c r="BE41" s="240"/>
      <c r="BF41" s="240"/>
    </row>
    <row r="42" spans="1:58" ht="28.5" customHeight="1" x14ac:dyDescent="0.25">
      <c r="A42" s="254"/>
      <c r="K42" s="255"/>
      <c r="V42" s="255"/>
      <c r="W42" s="259"/>
      <c r="X42" s="256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B42" s="240"/>
      <c r="BC42" s="240"/>
      <c r="BD42" s="240"/>
      <c r="BE42" s="240"/>
      <c r="BF42" s="240"/>
    </row>
    <row r="43" spans="1:58" ht="28.5" customHeight="1" x14ac:dyDescent="0.25">
      <c r="A43" s="254"/>
      <c r="K43" s="255"/>
      <c r="V43" s="255"/>
      <c r="W43" s="259"/>
      <c r="X43" s="256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</row>
    <row r="44" spans="1:58" ht="28.5" customHeight="1" x14ac:dyDescent="0.25">
      <c r="A44" s="254"/>
      <c r="K44" s="255"/>
      <c r="V44" s="255"/>
      <c r="W44" s="259"/>
      <c r="X44" s="256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</row>
    <row r="45" spans="1:58" ht="28.5" customHeight="1" x14ac:dyDescent="0.25">
      <c r="A45" s="254"/>
      <c r="K45" s="255"/>
      <c r="V45" s="255"/>
      <c r="W45" s="259"/>
      <c r="X45" s="256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P45" s="240"/>
      <c r="AQ45" s="240"/>
      <c r="AR45" s="240"/>
      <c r="AS45" s="240"/>
      <c r="AT45" s="240"/>
      <c r="AU45" s="240"/>
      <c r="AV45" s="240"/>
      <c r="AW45" s="240"/>
      <c r="AX45" s="240"/>
      <c r="AY45" s="240"/>
      <c r="AZ45" s="240"/>
      <c r="BA45" s="240"/>
      <c r="BB45" s="240"/>
      <c r="BC45" s="240"/>
      <c r="BD45" s="240"/>
      <c r="BE45" s="240"/>
      <c r="BF45" s="240"/>
    </row>
    <row r="46" spans="1:58" ht="28.5" customHeight="1" x14ac:dyDescent="0.25">
      <c r="A46" s="254"/>
      <c r="K46" s="255"/>
      <c r="V46" s="255"/>
      <c r="W46" s="259"/>
      <c r="X46" s="256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0"/>
      <c r="BD46" s="240"/>
      <c r="BE46" s="240"/>
      <c r="BF46" s="240"/>
    </row>
    <row r="47" spans="1:58" ht="28.5" customHeight="1" x14ac:dyDescent="0.25">
      <c r="A47" s="254"/>
      <c r="V47" s="255"/>
      <c r="W47" s="259"/>
      <c r="X47" s="256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  <c r="BC47" s="240"/>
      <c r="BD47" s="240"/>
      <c r="BE47" s="240"/>
      <c r="BF47" s="240"/>
    </row>
    <row r="48" spans="1:58" ht="28.5" customHeight="1" x14ac:dyDescent="0.25">
      <c r="A48" s="254"/>
      <c r="K48" s="255"/>
      <c r="V48" s="255"/>
      <c r="W48" s="259"/>
      <c r="X48" s="256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  <c r="BC48" s="240"/>
      <c r="BD48" s="240"/>
      <c r="BE48" s="240"/>
      <c r="BF48" s="240"/>
    </row>
    <row r="49" spans="1:58" ht="28.5" customHeight="1" x14ac:dyDescent="0.25">
      <c r="A49" s="254"/>
      <c r="K49" s="255"/>
      <c r="V49" s="255"/>
      <c r="W49" s="259"/>
      <c r="X49" s="256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0"/>
      <c r="BF49" s="240"/>
    </row>
    <row r="50" spans="1:58" ht="28.5" customHeight="1" thickBot="1" x14ac:dyDescent="0.3">
      <c r="A50" s="254"/>
      <c r="K50" s="255"/>
      <c r="V50" s="255"/>
      <c r="W50" s="259"/>
      <c r="X50" s="256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</row>
    <row r="51" spans="1:58" ht="42" customHeight="1" thickBot="1" x14ac:dyDescent="0.3">
      <c r="A51" s="262"/>
      <c r="B51" s="247"/>
      <c r="E51" s="263"/>
      <c r="G51" s="263"/>
      <c r="J51" s="263"/>
      <c r="M51" s="263"/>
      <c r="S51" s="263"/>
      <c r="U51" s="263"/>
      <c r="W51" s="264"/>
      <c r="X51" s="265"/>
    </row>
    <row r="52" spans="1:58" ht="31.5" thickTop="1" x14ac:dyDescent="0.25"/>
    <row r="53" spans="1:58" x14ac:dyDescent="0.25">
      <c r="W53" s="266"/>
      <c r="X53" s="266"/>
    </row>
    <row r="54" spans="1:58" x14ac:dyDescent="0.25">
      <c r="W54" s="267"/>
      <c r="X54" s="267"/>
      <c r="AA54" s="240"/>
      <c r="AB54" s="240"/>
    </row>
    <row r="55" spans="1:58" x14ac:dyDescent="0.25">
      <c r="Y55" s="386"/>
      <c r="Z55" s="386"/>
      <c r="AA55" s="386"/>
      <c r="AB55" s="386"/>
      <c r="AC55" s="386"/>
      <c r="AD55" s="386"/>
      <c r="AE55" s="386"/>
      <c r="AF55" s="387"/>
      <c r="AG55" s="387"/>
      <c r="AH55" s="387"/>
      <c r="AI55" s="387"/>
      <c r="AJ55" s="387"/>
      <c r="AK55" s="387"/>
      <c r="AL55" s="387"/>
    </row>
    <row r="57" spans="1:58" x14ac:dyDescent="0.25">
      <c r="AA57" s="240"/>
      <c r="AB57" s="268"/>
      <c r="AC57" s="268"/>
      <c r="AD57" s="268"/>
      <c r="AE57" s="268"/>
      <c r="AF57" s="240"/>
      <c r="AG57" s="240"/>
      <c r="AH57" s="240"/>
      <c r="AI57" s="240"/>
      <c r="AJ57" s="240"/>
      <c r="AK57" s="240"/>
      <c r="AL57" s="240"/>
      <c r="AM57" s="240"/>
      <c r="AN57" s="240"/>
    </row>
    <row r="58" spans="1:58" x14ac:dyDescent="0.25">
      <c r="AA58" s="240"/>
      <c r="AB58" s="268"/>
      <c r="AC58" s="268"/>
      <c r="AD58" s="268"/>
      <c r="AE58" s="268"/>
      <c r="AF58" s="240"/>
      <c r="AG58" s="240"/>
      <c r="AH58" s="240"/>
      <c r="AI58" s="240"/>
      <c r="AJ58" s="240"/>
      <c r="AK58" s="240"/>
      <c r="AL58" s="240"/>
      <c r="AM58" s="240"/>
      <c r="AN58" s="240"/>
    </row>
    <row r="59" spans="1:58" x14ac:dyDescent="0.25">
      <c r="AA59" s="240"/>
      <c r="AB59" s="268"/>
      <c r="AC59" s="268"/>
      <c r="AD59" s="268"/>
      <c r="AE59" s="268"/>
      <c r="AF59" s="240"/>
      <c r="AG59" s="240"/>
      <c r="AH59" s="240"/>
      <c r="AI59" s="240"/>
      <c r="AJ59" s="240"/>
      <c r="AK59" s="240"/>
      <c r="AL59" s="240"/>
      <c r="AM59" s="240"/>
      <c r="AN59" s="240"/>
    </row>
    <row r="60" spans="1:58" x14ac:dyDescent="0.25">
      <c r="AA60" s="240"/>
      <c r="AB60" s="268"/>
      <c r="AC60" s="268"/>
      <c r="AD60" s="268"/>
      <c r="AE60" s="268"/>
      <c r="AF60" s="240"/>
      <c r="AG60" s="240"/>
      <c r="AH60" s="240"/>
      <c r="AI60" s="240"/>
      <c r="AJ60" s="240"/>
      <c r="AK60" s="240"/>
      <c r="AL60" s="240"/>
      <c r="AM60" s="240"/>
      <c r="AN60" s="240"/>
    </row>
    <row r="61" spans="1:58" x14ac:dyDescent="0.25">
      <c r="AA61" s="240"/>
      <c r="AB61" s="268"/>
      <c r="AC61" s="268"/>
      <c r="AD61" s="268"/>
      <c r="AE61" s="268"/>
      <c r="AF61" s="240"/>
      <c r="AG61" s="240"/>
      <c r="AH61" s="240"/>
      <c r="AI61" s="240"/>
      <c r="AJ61" s="240"/>
      <c r="AK61" s="240"/>
      <c r="AL61" s="240"/>
      <c r="AM61" s="240"/>
      <c r="AN61" s="240"/>
    </row>
    <row r="62" spans="1:58" x14ac:dyDescent="0.25">
      <c r="AA62" s="240"/>
      <c r="AB62" s="268"/>
      <c r="AC62" s="268"/>
      <c r="AD62" s="268"/>
      <c r="AE62" s="268"/>
      <c r="AF62" s="240"/>
      <c r="AG62" s="240"/>
      <c r="AH62" s="240"/>
      <c r="AI62" s="240"/>
      <c r="AJ62" s="240"/>
      <c r="AK62" s="240"/>
      <c r="AL62" s="240"/>
      <c r="AM62" s="240"/>
      <c r="AN62" s="240"/>
    </row>
    <row r="63" spans="1:58" x14ac:dyDescent="0.25">
      <c r="AA63" s="240"/>
      <c r="AB63" s="268"/>
      <c r="AC63" s="268"/>
      <c r="AD63" s="268"/>
      <c r="AE63" s="268"/>
      <c r="AF63" s="240"/>
      <c r="AG63" s="240"/>
      <c r="AH63" s="240"/>
      <c r="AI63" s="240"/>
      <c r="AJ63" s="240"/>
      <c r="AK63" s="240"/>
      <c r="AL63" s="240"/>
      <c r="AM63" s="240"/>
      <c r="AN63" s="240"/>
    </row>
    <row r="64" spans="1:58" x14ac:dyDescent="0.25">
      <c r="AA64" s="240"/>
      <c r="AB64" s="268"/>
      <c r="AC64" s="268"/>
      <c r="AD64" s="268"/>
      <c r="AE64" s="268"/>
      <c r="AF64" s="240"/>
      <c r="AG64" s="240"/>
      <c r="AH64" s="240"/>
      <c r="AI64" s="240"/>
      <c r="AJ64" s="240"/>
      <c r="AK64" s="240"/>
      <c r="AL64" s="240"/>
      <c r="AM64" s="240"/>
      <c r="AN64" s="240"/>
    </row>
    <row r="65" spans="27:40" x14ac:dyDescent="0.25">
      <c r="AA65" s="240"/>
      <c r="AB65" s="268"/>
      <c r="AC65" s="268"/>
      <c r="AD65" s="268"/>
      <c r="AE65" s="268"/>
      <c r="AF65" s="240"/>
      <c r="AG65" s="240"/>
      <c r="AH65" s="240"/>
      <c r="AI65" s="240"/>
      <c r="AJ65" s="240"/>
      <c r="AK65" s="240"/>
      <c r="AL65" s="240"/>
      <c r="AM65" s="240"/>
      <c r="AN65" s="240"/>
    </row>
    <row r="66" spans="27:40" x14ac:dyDescent="0.25">
      <c r="AA66" s="240"/>
      <c r="AB66" s="268"/>
      <c r="AC66" s="268"/>
      <c r="AD66" s="268"/>
      <c r="AE66" s="268"/>
      <c r="AF66" s="240"/>
      <c r="AG66" s="240"/>
      <c r="AH66" s="240"/>
      <c r="AI66" s="240"/>
      <c r="AJ66" s="240"/>
      <c r="AK66" s="240"/>
      <c r="AL66" s="240"/>
      <c r="AM66" s="240"/>
      <c r="AN66" s="240"/>
    </row>
    <row r="67" spans="27:40" x14ac:dyDescent="0.25">
      <c r="AA67" s="240"/>
      <c r="AB67" s="268"/>
      <c r="AC67" s="268"/>
      <c r="AD67" s="268"/>
      <c r="AE67" s="268"/>
      <c r="AF67" s="240"/>
      <c r="AG67" s="240"/>
      <c r="AH67" s="240"/>
      <c r="AI67" s="240"/>
      <c r="AJ67" s="240"/>
      <c r="AK67" s="240"/>
      <c r="AL67" s="240"/>
      <c r="AM67" s="240"/>
      <c r="AN67" s="240"/>
    </row>
    <row r="68" spans="27:40" x14ac:dyDescent="0.25">
      <c r="AA68" s="240"/>
      <c r="AB68" s="268"/>
      <c r="AC68" s="268"/>
      <c r="AD68" s="268"/>
      <c r="AE68" s="268"/>
      <c r="AF68" s="240"/>
      <c r="AG68" s="240"/>
      <c r="AH68" s="240"/>
      <c r="AI68" s="240"/>
      <c r="AJ68" s="240"/>
      <c r="AK68" s="240"/>
      <c r="AL68" s="240"/>
      <c r="AM68" s="240"/>
      <c r="AN68" s="240"/>
    </row>
    <row r="69" spans="27:40" x14ac:dyDescent="0.25">
      <c r="AA69" s="240"/>
      <c r="AB69" s="268"/>
      <c r="AC69" s="268"/>
      <c r="AD69" s="268"/>
      <c r="AE69" s="268"/>
      <c r="AF69" s="240"/>
      <c r="AG69" s="240"/>
      <c r="AH69" s="240"/>
      <c r="AI69" s="240"/>
      <c r="AJ69" s="240"/>
      <c r="AK69" s="240"/>
      <c r="AL69" s="240"/>
      <c r="AM69" s="240"/>
      <c r="AN69" s="240"/>
    </row>
    <row r="70" spans="27:40" x14ac:dyDescent="0.25">
      <c r="AA70" s="240"/>
      <c r="AB70" s="268"/>
      <c r="AC70" s="268"/>
      <c r="AD70" s="268"/>
      <c r="AE70" s="268"/>
      <c r="AF70" s="240"/>
      <c r="AG70" s="240"/>
      <c r="AH70" s="240"/>
      <c r="AI70" s="240"/>
      <c r="AJ70" s="240"/>
      <c r="AK70" s="240"/>
      <c r="AL70" s="240"/>
      <c r="AM70" s="240"/>
      <c r="AN70" s="240"/>
    </row>
    <row r="71" spans="27:40" x14ac:dyDescent="0.25">
      <c r="AA71" s="240"/>
      <c r="AB71" s="268"/>
      <c r="AC71" s="268"/>
      <c r="AD71" s="268"/>
      <c r="AE71" s="268"/>
      <c r="AF71" s="240"/>
      <c r="AG71" s="240"/>
      <c r="AH71" s="240"/>
      <c r="AI71" s="240"/>
      <c r="AJ71" s="240"/>
      <c r="AK71" s="240"/>
      <c r="AL71" s="240"/>
      <c r="AM71" s="240"/>
      <c r="AN71" s="240"/>
    </row>
    <row r="72" spans="27:40" x14ac:dyDescent="0.25">
      <c r="AA72" s="240"/>
      <c r="AB72" s="268"/>
      <c r="AC72" s="268"/>
      <c r="AD72" s="268"/>
      <c r="AE72" s="268"/>
      <c r="AF72" s="240"/>
      <c r="AG72" s="240"/>
      <c r="AH72" s="240"/>
      <c r="AI72" s="240"/>
      <c r="AJ72" s="240"/>
      <c r="AK72" s="240"/>
      <c r="AL72" s="240"/>
      <c r="AM72" s="240"/>
      <c r="AN72" s="240"/>
    </row>
    <row r="73" spans="27:40" x14ac:dyDescent="0.25">
      <c r="AA73" s="240"/>
      <c r="AB73" s="268"/>
      <c r="AC73" s="268"/>
      <c r="AD73" s="268"/>
      <c r="AE73" s="268"/>
      <c r="AF73" s="240"/>
      <c r="AG73" s="240"/>
      <c r="AH73" s="240"/>
      <c r="AI73" s="240"/>
      <c r="AJ73" s="240"/>
      <c r="AK73" s="240"/>
      <c r="AL73" s="240"/>
      <c r="AM73" s="240"/>
      <c r="AN73" s="240"/>
    </row>
    <row r="74" spans="27:40" x14ac:dyDescent="0.25">
      <c r="AA74" s="240"/>
      <c r="AB74" s="268"/>
      <c r="AC74" s="268"/>
      <c r="AD74" s="268"/>
      <c r="AE74" s="268"/>
      <c r="AF74" s="240"/>
      <c r="AG74" s="240"/>
      <c r="AH74" s="240"/>
      <c r="AI74" s="240"/>
      <c r="AJ74" s="240"/>
      <c r="AK74" s="240"/>
      <c r="AL74" s="240"/>
      <c r="AM74" s="240"/>
      <c r="AN74" s="240"/>
    </row>
    <row r="75" spans="27:40" x14ac:dyDescent="0.25">
      <c r="AA75" s="240"/>
      <c r="AB75" s="268"/>
      <c r="AC75" s="268"/>
      <c r="AD75" s="268"/>
      <c r="AE75" s="268"/>
      <c r="AF75" s="240"/>
      <c r="AG75" s="240"/>
      <c r="AH75" s="240"/>
      <c r="AI75" s="240"/>
      <c r="AJ75" s="240"/>
      <c r="AK75" s="240"/>
      <c r="AL75" s="240"/>
      <c r="AM75" s="240"/>
      <c r="AN75" s="240"/>
    </row>
    <row r="76" spans="27:40" x14ac:dyDescent="0.25">
      <c r="AB76" s="268"/>
      <c r="AC76" s="268"/>
      <c r="AD76" s="268"/>
      <c r="AE76" s="268"/>
      <c r="AF76" s="240"/>
      <c r="AG76" s="240"/>
      <c r="AH76" s="240"/>
      <c r="AI76" s="240"/>
      <c r="AJ76" s="240"/>
      <c r="AK76" s="240"/>
      <c r="AL76" s="240"/>
      <c r="AM76" s="240"/>
      <c r="AN76" s="240"/>
    </row>
    <row r="77" spans="27:40" x14ac:dyDescent="0.25">
      <c r="AB77" s="268"/>
      <c r="AC77" s="268"/>
      <c r="AD77" s="268"/>
      <c r="AE77" s="268"/>
      <c r="AF77" s="240"/>
      <c r="AG77" s="240"/>
      <c r="AH77" s="240"/>
      <c r="AI77" s="240"/>
      <c r="AJ77" s="240"/>
      <c r="AK77" s="240"/>
      <c r="AL77" s="240"/>
      <c r="AM77" s="240"/>
      <c r="AN77" s="240"/>
    </row>
    <row r="78" spans="27:40" x14ac:dyDescent="0.25">
      <c r="AB78" s="268"/>
      <c r="AC78" s="268"/>
      <c r="AD78" s="268"/>
      <c r="AE78" s="268"/>
      <c r="AF78" s="240"/>
      <c r="AG78" s="240"/>
      <c r="AH78" s="240"/>
      <c r="AI78" s="240"/>
      <c r="AJ78" s="240"/>
      <c r="AK78" s="240"/>
      <c r="AL78" s="240"/>
    </row>
    <row r="79" spans="27:40" x14ac:dyDescent="0.25">
      <c r="AB79" s="268"/>
      <c r="AC79" s="268"/>
      <c r="AD79" s="268"/>
      <c r="AE79" s="268"/>
      <c r="AI79" s="240"/>
      <c r="AJ79" s="240"/>
      <c r="AK79" s="240"/>
      <c r="AL79" s="240"/>
    </row>
    <row r="80" spans="27:40" x14ac:dyDescent="0.25">
      <c r="AB80" s="268"/>
      <c r="AC80" s="268"/>
      <c r="AD80" s="268"/>
      <c r="AE80" s="268"/>
      <c r="AI80" s="240"/>
      <c r="AJ80" s="240"/>
      <c r="AK80" s="240"/>
      <c r="AL80" s="240"/>
    </row>
    <row r="81" spans="35:38" x14ac:dyDescent="0.25">
      <c r="AI81" s="240"/>
      <c r="AJ81" s="240"/>
      <c r="AK81" s="240"/>
      <c r="AL81" s="240"/>
    </row>
    <row r="82" spans="35:38" x14ac:dyDescent="0.25">
      <c r="AI82" s="240"/>
      <c r="AJ82" s="240"/>
      <c r="AK82" s="240"/>
      <c r="AL82" s="240"/>
    </row>
    <row r="83" spans="35:38" x14ac:dyDescent="0.25">
      <c r="AI83" s="240"/>
      <c r="AJ83" s="240"/>
      <c r="AK83" s="240"/>
      <c r="AL83" s="240"/>
    </row>
    <row r="84" spans="35:38" x14ac:dyDescent="0.25">
      <c r="AI84" s="240"/>
      <c r="AJ84" s="240"/>
      <c r="AK84" s="240"/>
      <c r="AL84" s="240"/>
    </row>
    <row r="85" spans="35:38" x14ac:dyDescent="0.25">
      <c r="AI85" s="240"/>
      <c r="AJ85" s="240"/>
      <c r="AK85" s="240"/>
      <c r="AL85" s="240"/>
    </row>
    <row r="86" spans="35:38" x14ac:dyDescent="0.25">
      <c r="AI86" s="240"/>
      <c r="AJ86" s="240"/>
      <c r="AK86" s="240"/>
      <c r="AL86" s="240"/>
    </row>
    <row r="87" spans="35:38" x14ac:dyDescent="0.25">
      <c r="AI87" s="240"/>
      <c r="AJ87" s="240"/>
      <c r="AK87" s="240"/>
      <c r="AL87" s="240"/>
    </row>
    <row r="88" spans="35:38" x14ac:dyDescent="0.25">
      <c r="AI88" s="240"/>
      <c r="AJ88" s="240"/>
      <c r="AK88" s="240"/>
      <c r="AL88" s="240"/>
    </row>
    <row r="89" spans="35:38" x14ac:dyDescent="0.25">
      <c r="AI89" s="240"/>
      <c r="AJ89" s="240"/>
      <c r="AK89" s="240"/>
      <c r="AL89" s="240"/>
    </row>
    <row r="90" spans="35:38" x14ac:dyDescent="0.25">
      <c r="AI90" s="240"/>
      <c r="AJ90" s="240"/>
      <c r="AK90" s="240"/>
      <c r="AL90" s="240"/>
    </row>
    <row r="91" spans="35:38" x14ac:dyDescent="0.25">
      <c r="AI91" s="240"/>
      <c r="AJ91" s="240"/>
      <c r="AK91" s="240"/>
      <c r="AL91" s="240"/>
    </row>
    <row r="92" spans="35:38" x14ac:dyDescent="0.25">
      <c r="AI92" s="240"/>
      <c r="AJ92" s="240"/>
      <c r="AK92" s="240"/>
      <c r="AL92" s="240"/>
    </row>
    <row r="93" spans="35:38" x14ac:dyDescent="0.25">
      <c r="AI93" s="240"/>
      <c r="AJ93" s="240"/>
      <c r="AK93" s="240"/>
      <c r="AL93" s="240"/>
    </row>
    <row r="94" spans="35:38" x14ac:dyDescent="0.25">
      <c r="AI94" s="240"/>
      <c r="AJ94" s="240"/>
      <c r="AK94" s="240"/>
      <c r="AL94" s="240"/>
    </row>
    <row r="95" spans="35:38" x14ac:dyDescent="0.25">
      <c r="AI95" s="240"/>
      <c r="AJ95" s="240"/>
      <c r="AK95" s="240"/>
      <c r="AL95" s="240"/>
    </row>
    <row r="96" spans="35:38" x14ac:dyDescent="0.25">
      <c r="AI96" s="240"/>
      <c r="AJ96" s="240"/>
      <c r="AK96" s="240"/>
      <c r="AL96" s="240"/>
    </row>
    <row r="97" spans="35:38" x14ac:dyDescent="0.25">
      <c r="AI97" s="240"/>
      <c r="AJ97" s="240"/>
      <c r="AK97" s="240"/>
      <c r="AL97" s="240"/>
    </row>
    <row r="98" spans="35:38" x14ac:dyDescent="0.25">
      <c r="AI98" s="240"/>
      <c r="AJ98" s="240"/>
      <c r="AK98" s="240"/>
      <c r="AL98" s="240"/>
    </row>
    <row r="99" spans="35:38" x14ac:dyDescent="0.25">
      <c r="AI99" s="240"/>
      <c r="AJ99" s="240"/>
      <c r="AK99" s="240"/>
      <c r="AL99" s="240"/>
    </row>
    <row r="100" spans="35:38" x14ac:dyDescent="0.25">
      <c r="AI100" s="240"/>
      <c r="AJ100" s="240"/>
      <c r="AK100" s="240"/>
      <c r="AL100" s="240"/>
    </row>
    <row r="101" spans="35:38" x14ac:dyDescent="0.25">
      <c r="AI101" s="240"/>
      <c r="AJ101" s="240"/>
      <c r="AK101" s="240"/>
      <c r="AL101" s="240"/>
    </row>
    <row r="102" spans="35:38" x14ac:dyDescent="0.25">
      <c r="AI102" s="240"/>
      <c r="AJ102" s="240"/>
      <c r="AK102" s="240"/>
      <c r="AL102" s="240"/>
    </row>
    <row r="103" spans="35:38" x14ac:dyDescent="0.25">
      <c r="AI103" s="240"/>
      <c r="AJ103" s="240"/>
      <c r="AK103" s="240"/>
      <c r="AL103" s="240"/>
    </row>
  </sheetData>
  <mergeCells count="26">
    <mergeCell ref="C7:G7"/>
    <mergeCell ref="I7:M7"/>
    <mergeCell ref="O7:W7"/>
    <mergeCell ref="A1:W1"/>
    <mergeCell ref="A2:W2"/>
    <mergeCell ref="A3:W3"/>
    <mergeCell ref="A4:W4"/>
    <mergeCell ref="A5:W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T8:T9"/>
    <mergeCell ref="U8:U9"/>
    <mergeCell ref="W8:W9"/>
    <mergeCell ref="Y8:AH8"/>
    <mergeCell ref="Y55:AE55"/>
    <mergeCell ref="AF55:AL5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50" sqref="A50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399" t="s">
        <v>50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399"/>
      <c r="Y2" s="399"/>
      <c r="Z2" s="399"/>
      <c r="AA2" s="399"/>
      <c r="AB2" s="399"/>
      <c r="AC2" s="399"/>
      <c r="AD2" s="399"/>
      <c r="AE2" s="399"/>
      <c r="AF2" s="399"/>
      <c r="AG2" s="399"/>
      <c r="AH2" s="399"/>
      <c r="AI2" s="399"/>
      <c r="AJ2" s="399"/>
      <c r="AK2" s="399"/>
    </row>
    <row r="3" spans="1:39" ht="30" x14ac:dyDescent="0.75">
      <c r="A3" s="399" t="s">
        <v>62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399"/>
      <c r="AK3" s="399"/>
    </row>
    <row r="4" spans="1:39" ht="30" x14ac:dyDescent="0.75">
      <c r="A4" s="399" t="s">
        <v>179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399"/>
      <c r="AG4" s="399"/>
      <c r="AH4" s="399"/>
      <c r="AI4" s="399"/>
      <c r="AJ4" s="399"/>
      <c r="AK4" s="399"/>
    </row>
    <row r="6" spans="1:39" ht="40.5" x14ac:dyDescent="0.65">
      <c r="A6" s="10"/>
    </row>
    <row r="7" spans="1:39" ht="40.5" x14ac:dyDescent="0.65">
      <c r="A7" s="401" t="s">
        <v>145</v>
      </c>
      <c r="B7" s="401"/>
      <c r="C7" s="401"/>
      <c r="D7" s="401"/>
      <c r="E7" s="401"/>
      <c r="F7" s="401"/>
      <c r="G7" s="401"/>
    </row>
    <row r="9" spans="1:39" x14ac:dyDescent="0.65">
      <c r="A9" s="400" t="s">
        <v>169</v>
      </c>
      <c r="B9" s="400"/>
      <c r="C9" s="400"/>
      <c r="D9" s="400"/>
      <c r="E9" s="400"/>
      <c r="F9" s="400"/>
      <c r="G9" s="400"/>
      <c r="H9" s="400"/>
      <c r="I9" s="400"/>
      <c r="J9" s="400"/>
      <c r="K9" s="400"/>
      <c r="L9" s="400"/>
      <c r="M9" s="400"/>
      <c r="N9" s="400"/>
      <c r="O9" s="400"/>
      <c r="P9" s="400"/>
      <c r="Q9" s="400"/>
      <c r="R9" s="400"/>
      <c r="S9" s="400"/>
      <c r="U9" s="402" t="s">
        <v>2</v>
      </c>
      <c r="V9" s="402"/>
      <c r="W9" s="402"/>
      <c r="X9" s="402"/>
      <c r="Y9" s="402"/>
      <c r="Z9" s="402"/>
      <c r="AA9" s="402"/>
      <c r="AC9" s="402" t="s">
        <v>180</v>
      </c>
      <c r="AD9" s="402"/>
      <c r="AE9" s="402"/>
      <c r="AF9" s="402"/>
      <c r="AG9" s="402"/>
      <c r="AH9" s="402"/>
      <c r="AI9" s="402"/>
      <c r="AJ9" s="402"/>
      <c r="AK9" s="402"/>
    </row>
    <row r="10" spans="1:39" s="8" customFormat="1" ht="101.25" x14ac:dyDescent="0.65">
      <c r="A10" s="11" t="s">
        <v>1</v>
      </c>
      <c r="B10" s="12"/>
      <c r="C10" s="13" t="s">
        <v>75</v>
      </c>
      <c r="D10" s="12"/>
      <c r="E10" s="13" t="s">
        <v>76</v>
      </c>
      <c r="F10" s="12"/>
      <c r="G10" s="13" t="s">
        <v>77</v>
      </c>
      <c r="H10" s="12"/>
      <c r="I10" s="13" t="s">
        <v>78</v>
      </c>
      <c r="J10" s="14"/>
      <c r="K10" s="13" t="s">
        <v>12</v>
      </c>
      <c r="L10" s="12"/>
      <c r="M10" s="13" t="s">
        <v>79</v>
      </c>
      <c r="N10" s="14"/>
      <c r="O10" s="13" t="s">
        <v>4</v>
      </c>
      <c r="P10" s="12"/>
      <c r="Q10" s="13" t="s">
        <v>5</v>
      </c>
      <c r="R10" s="30"/>
      <c r="S10" s="13" t="s">
        <v>6</v>
      </c>
      <c r="T10" s="12"/>
      <c r="U10" s="13" t="s">
        <v>4</v>
      </c>
      <c r="V10" s="11"/>
      <c r="W10" s="13" t="s">
        <v>5</v>
      </c>
      <c r="X10" s="11"/>
      <c r="Y10" s="13" t="s">
        <v>4</v>
      </c>
      <c r="Z10" s="12"/>
      <c r="AA10" s="13" t="s">
        <v>11</v>
      </c>
      <c r="AB10" s="12"/>
      <c r="AC10" s="13" t="s">
        <v>4</v>
      </c>
      <c r="AD10" s="12"/>
      <c r="AE10" s="13" t="s">
        <v>80</v>
      </c>
      <c r="AF10" s="12"/>
      <c r="AG10" s="13" t="s">
        <v>5</v>
      </c>
      <c r="AH10" s="12"/>
      <c r="AI10" s="13" t="s">
        <v>6</v>
      </c>
      <c r="AJ10" s="12"/>
      <c r="AK10" s="13" t="s">
        <v>10</v>
      </c>
      <c r="AM10" s="15"/>
    </row>
    <row r="11" spans="1:39" x14ac:dyDescent="0.65">
      <c r="N11" s="16"/>
      <c r="O11" s="16"/>
      <c r="P11" s="16"/>
      <c r="Q11" s="16"/>
      <c r="R11" s="16"/>
      <c r="S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M11" s="16"/>
    </row>
    <row r="12" spans="1:39" ht="28.5" thickBot="1" x14ac:dyDescent="0.7">
      <c r="O12" s="16">
        <f>SUM(O11:O11)</f>
        <v>0</v>
      </c>
      <c r="P12" s="17"/>
      <c r="Q12" s="18">
        <f>SUM(Q11:Q11)</f>
        <v>0</v>
      </c>
      <c r="R12" s="17"/>
      <c r="S12" s="18">
        <f>SUM(S11:S11)</f>
        <v>0</v>
      </c>
      <c r="T12" s="17"/>
      <c r="V12" s="17"/>
      <c r="W12" s="18">
        <f>SUM(W11:W11)</f>
        <v>0</v>
      </c>
      <c r="X12" s="17"/>
      <c r="Y12" s="16"/>
      <c r="Z12" s="17"/>
      <c r="AA12" s="18">
        <f>SUM(AA11:AA11)</f>
        <v>0</v>
      </c>
      <c r="AB12" s="17"/>
      <c r="AC12" s="17"/>
      <c r="AD12" s="17"/>
      <c r="AE12" s="17"/>
      <c r="AF12" s="17"/>
      <c r="AG12" s="17">
        <f>SUM(AG11:AG11)</f>
        <v>0</v>
      </c>
      <c r="AH12" s="17"/>
      <c r="AI12" s="17">
        <f>SUM(AI11:AI11)</f>
        <v>0</v>
      </c>
      <c r="AK12" s="17">
        <f>SUM(AK11:AK11)</f>
        <v>0</v>
      </c>
    </row>
    <row r="13" spans="1:39" ht="28.5" thickTop="1" x14ac:dyDescent="0.65"/>
    <row r="14" spans="1:39" x14ac:dyDescent="0.65">
      <c r="Q14" s="3"/>
      <c r="S14" s="3"/>
      <c r="Y14" s="16"/>
    </row>
    <row r="15" spans="1:39" ht="31.5" x14ac:dyDescent="0.65">
      <c r="Q15" s="3"/>
      <c r="S15" s="3"/>
      <c r="W15" s="3"/>
      <c r="AA15" s="9"/>
    </row>
    <row r="16" spans="1:39" x14ac:dyDescent="0.65">
      <c r="Q16" s="3"/>
      <c r="S16" s="3"/>
      <c r="W16" s="16"/>
      <c r="Y16" s="16"/>
      <c r="AA16" s="16"/>
    </row>
    <row r="17" spans="17:19" x14ac:dyDescent="0.65">
      <c r="Q17" s="16"/>
      <c r="S17" s="16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9"/>
  <sheetViews>
    <sheetView rightToLeft="1" view="pageBreakPreview" zoomScale="85" zoomScaleNormal="100" zoomScaleSheetLayoutView="85" workbookViewId="0">
      <selection activeCell="A25" sqref="A25"/>
    </sheetView>
  </sheetViews>
  <sheetFormatPr defaultColWidth="9.140625" defaultRowHeight="24.75" x14ac:dyDescent="0.6"/>
  <cols>
    <col min="1" max="1" width="58.85546875" style="21" customWidth="1"/>
    <col min="2" max="2" width="1" style="21" customWidth="1"/>
    <col min="3" max="3" width="29.28515625" style="21" bestFit="1" customWidth="1"/>
    <col min="4" max="4" width="1" style="21" customWidth="1"/>
    <col min="5" max="5" width="31.85546875" style="21" bestFit="1" customWidth="1"/>
    <col min="6" max="6" width="1" style="21" customWidth="1"/>
    <col min="7" max="7" width="32.140625" style="21" bestFit="1" customWidth="1"/>
    <col min="8" max="8" width="1" style="21" customWidth="1"/>
    <col min="9" max="9" width="29.28515625" style="21" bestFit="1" customWidth="1"/>
    <col min="10" max="10" width="1" style="21" customWidth="1"/>
    <col min="11" max="11" width="15.7109375" style="62" customWidth="1"/>
    <col min="12" max="12" width="1" style="21" customWidth="1"/>
    <col min="13" max="13" width="16" style="21" customWidth="1"/>
    <col min="14" max="14" width="29.28515625" style="21" bestFit="1" customWidth="1"/>
    <col min="15" max="15" width="13.85546875" style="21" customWidth="1"/>
    <col min="16" max="16" width="27.140625" style="21" customWidth="1"/>
    <col min="17" max="17" width="29.140625" style="21" customWidth="1"/>
    <col min="18" max="18" width="12.5703125" style="21" customWidth="1"/>
    <col min="19" max="19" width="27.140625" style="21" customWidth="1"/>
    <col min="20" max="20" width="12.5703125" style="21" bestFit="1" customWidth="1"/>
    <col min="21" max="16384" width="9.140625" style="21"/>
  </cols>
  <sheetData>
    <row r="2" spans="1:20" ht="26.25" x14ac:dyDescent="0.65">
      <c r="A2" s="404" t="str">
        <f>سهام!A2</f>
        <v>صندوق سرمایه‌گذاری آهنگ سهام کیان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</row>
    <row r="3" spans="1:20" ht="26.25" x14ac:dyDescent="0.65">
      <c r="A3" s="404" t="str">
        <f>سهام!A3</f>
        <v>صورت وضعیت پرتفوی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</row>
    <row r="4" spans="1:20" ht="26.25" x14ac:dyDescent="0.65">
      <c r="A4" s="404" t="str">
        <f>سهام!A4</f>
        <v>برای ماه منتهی به 1405/05/31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</row>
    <row r="5" spans="1:20" ht="26.25" x14ac:dyDescent="0.6">
      <c r="C5" s="405"/>
      <c r="D5" s="405"/>
      <c r="E5" s="405"/>
    </row>
    <row r="6" spans="1:20" ht="33.75" x14ac:dyDescent="0.6">
      <c r="A6" s="407" t="s">
        <v>146</v>
      </c>
      <c r="B6" s="407"/>
      <c r="C6" s="407"/>
      <c r="D6" s="407"/>
      <c r="E6" s="407"/>
      <c r="F6" s="407"/>
      <c r="G6" s="407"/>
      <c r="H6" s="407"/>
      <c r="I6" s="407"/>
      <c r="J6" s="407"/>
      <c r="K6" s="407"/>
      <c r="N6" s="373"/>
      <c r="O6" s="373"/>
      <c r="P6" s="403"/>
      <c r="Q6" s="403"/>
      <c r="R6" s="403"/>
      <c r="S6" s="373"/>
      <c r="T6" s="373"/>
    </row>
    <row r="7" spans="1:20" ht="32.25" customHeight="1" thickBot="1" x14ac:dyDescent="0.65">
      <c r="A7" s="405" t="s">
        <v>14</v>
      </c>
      <c r="C7" s="63" t="str">
        <f>سهام!C9</f>
        <v>1405/04/31</v>
      </c>
      <c r="E7" s="406" t="s">
        <v>2</v>
      </c>
      <c r="F7" s="406" t="s">
        <v>2</v>
      </c>
      <c r="G7" s="406" t="s">
        <v>2</v>
      </c>
      <c r="I7" s="406" t="str">
        <f>سهام!Q9</f>
        <v>1405/05/31</v>
      </c>
      <c r="J7" s="406" t="s">
        <v>3</v>
      </c>
      <c r="K7" s="406" t="s">
        <v>3</v>
      </c>
      <c r="N7" s="373"/>
      <c r="O7" s="373"/>
      <c r="P7" s="403"/>
      <c r="Q7" s="403"/>
      <c r="R7" s="403"/>
      <c r="S7" s="373"/>
      <c r="T7" s="373"/>
    </row>
    <row r="8" spans="1:20" ht="52.5" x14ac:dyDescent="0.75">
      <c r="A8" s="405" t="s">
        <v>14</v>
      </c>
      <c r="C8" s="230" t="s">
        <v>15</v>
      </c>
      <c r="E8" s="230" t="s">
        <v>16</v>
      </c>
      <c r="G8" s="230" t="s">
        <v>17</v>
      </c>
      <c r="I8" s="230" t="s">
        <v>15</v>
      </c>
      <c r="K8" s="231" t="s">
        <v>13</v>
      </c>
      <c r="N8" s="31"/>
      <c r="O8" s="31"/>
      <c r="P8" s="31"/>
      <c r="Q8" s="31"/>
      <c r="R8" s="31"/>
      <c r="S8" s="31"/>
      <c r="T8" s="31"/>
    </row>
    <row r="9" spans="1:20" ht="31.5" x14ac:dyDescent="0.75">
      <c r="A9" s="64" t="s">
        <v>119</v>
      </c>
      <c r="B9" s="64"/>
      <c r="C9" s="452">
        <v>6075403</v>
      </c>
      <c r="D9" s="452"/>
      <c r="E9" s="452">
        <v>19854</v>
      </c>
      <c r="F9" s="452"/>
      <c r="G9" s="452">
        <v>1400000</v>
      </c>
      <c r="H9" s="452"/>
      <c r="I9" s="452">
        <v>4695257</v>
      </c>
      <c r="J9" s="452"/>
      <c r="K9" s="454">
        <f>I9/'جمع درآمدها'!$J$6</f>
        <v>5.9041317539932419E-7</v>
      </c>
      <c r="M9" s="179"/>
      <c r="N9" s="31"/>
      <c r="O9" s="31"/>
      <c r="P9" s="31"/>
      <c r="Q9" s="31"/>
      <c r="R9" s="31"/>
      <c r="S9" s="31"/>
      <c r="T9" s="31"/>
    </row>
    <row r="10" spans="1:20" ht="31.5" x14ac:dyDescent="0.75">
      <c r="A10" s="64" t="s">
        <v>120</v>
      </c>
      <c r="B10" s="64"/>
      <c r="C10" s="452">
        <v>34377580580</v>
      </c>
      <c r="D10" s="452"/>
      <c r="E10" s="452">
        <v>884579493479</v>
      </c>
      <c r="F10" s="452"/>
      <c r="G10" s="452">
        <v>909549182425</v>
      </c>
      <c r="H10" s="452"/>
      <c r="I10" s="452">
        <v>9407891634</v>
      </c>
      <c r="J10" s="452"/>
      <c r="K10" s="454">
        <f>I10/'جمع درآمدها'!$J$6</f>
        <v>1.1830115313054594E-3</v>
      </c>
      <c r="M10" s="179"/>
      <c r="N10" s="31"/>
      <c r="O10" s="31"/>
      <c r="P10" s="31"/>
      <c r="Q10" s="31"/>
      <c r="R10" s="31"/>
      <c r="S10" s="31"/>
      <c r="T10" s="31"/>
    </row>
    <row r="11" spans="1:20" ht="31.5" x14ac:dyDescent="0.75">
      <c r="A11" s="64" t="s">
        <v>129</v>
      </c>
      <c r="B11" s="64"/>
      <c r="C11" s="452">
        <v>775342</v>
      </c>
      <c r="D11" s="452"/>
      <c r="E11" s="452">
        <v>0</v>
      </c>
      <c r="F11" s="452"/>
      <c r="G11" s="452">
        <v>0</v>
      </c>
      <c r="H11" s="452"/>
      <c r="I11" s="452">
        <v>775342</v>
      </c>
      <c r="J11" s="452"/>
      <c r="K11" s="454">
        <f>I11/'جمع درآمدها'!$J$6</f>
        <v>9.7496714714543386E-8</v>
      </c>
      <c r="M11" s="179"/>
      <c r="N11" s="31"/>
      <c r="O11" s="31"/>
      <c r="P11" s="31"/>
      <c r="Q11" s="31"/>
      <c r="R11" s="31"/>
      <c r="S11" s="31"/>
      <c r="T11" s="31"/>
    </row>
    <row r="12" spans="1:20" ht="31.5" x14ac:dyDescent="0.75">
      <c r="A12" s="64" t="s">
        <v>121</v>
      </c>
      <c r="B12" s="64"/>
      <c r="C12" s="452">
        <v>132986760</v>
      </c>
      <c r="D12" s="452"/>
      <c r="E12" s="452">
        <v>692417</v>
      </c>
      <c r="F12" s="452"/>
      <c r="G12" s="452">
        <v>0</v>
      </c>
      <c r="H12" s="452"/>
      <c r="I12" s="452">
        <v>133679177</v>
      </c>
      <c r="J12" s="452"/>
      <c r="K12" s="454">
        <f>I12/'جمع درآمدها'!$J$6</f>
        <v>1.6809718270445753E-5</v>
      </c>
      <c r="M12" s="179"/>
      <c r="N12" s="31"/>
      <c r="O12" s="31"/>
      <c r="P12" s="31"/>
      <c r="Q12" s="31"/>
      <c r="R12" s="31"/>
      <c r="S12" s="31"/>
      <c r="T12" s="31"/>
    </row>
    <row r="13" spans="1:20" ht="31.5" x14ac:dyDescent="0.75">
      <c r="A13" s="64" t="s">
        <v>122</v>
      </c>
      <c r="B13" s="64"/>
      <c r="C13" s="452">
        <v>551057</v>
      </c>
      <c r="D13" s="452"/>
      <c r="E13" s="452">
        <v>2330</v>
      </c>
      <c r="F13" s="452"/>
      <c r="G13" s="452">
        <v>0</v>
      </c>
      <c r="H13" s="452"/>
      <c r="I13" s="452">
        <v>553387</v>
      </c>
      <c r="J13" s="452"/>
      <c r="K13" s="454">
        <f>I13/'جمع درآمدها'!$J$6</f>
        <v>6.9586601094403537E-8</v>
      </c>
      <c r="M13" s="179"/>
      <c r="N13" s="31"/>
      <c r="O13" s="31"/>
      <c r="P13" s="31"/>
      <c r="Q13" s="31"/>
      <c r="R13" s="31"/>
      <c r="S13" s="31"/>
      <c r="T13" s="31"/>
    </row>
    <row r="14" spans="1:20" ht="31.5" x14ac:dyDescent="0.75">
      <c r="A14" s="64" t="s">
        <v>124</v>
      </c>
      <c r="B14" s="64"/>
      <c r="C14" s="452">
        <v>1471935</v>
      </c>
      <c r="D14" s="452"/>
      <c r="E14" s="452">
        <v>6224</v>
      </c>
      <c r="F14" s="452"/>
      <c r="G14" s="452">
        <v>0</v>
      </c>
      <c r="H14" s="452"/>
      <c r="I14" s="452">
        <v>1478159</v>
      </c>
      <c r="J14" s="452"/>
      <c r="K14" s="454">
        <f>I14/'جمع درآمدها'!$J$6</f>
        <v>1.8587364843608981E-7</v>
      </c>
      <c r="M14" s="179"/>
      <c r="N14" s="31"/>
      <c r="O14" s="31"/>
      <c r="P14" s="31"/>
      <c r="Q14" s="31"/>
      <c r="R14" s="31"/>
      <c r="S14" s="31"/>
      <c r="T14" s="31"/>
    </row>
    <row r="15" spans="1:20" ht="31.5" x14ac:dyDescent="0.75">
      <c r="A15" s="64" t="s">
        <v>115</v>
      </c>
      <c r="B15" s="64"/>
      <c r="C15" s="452">
        <v>134961902</v>
      </c>
      <c r="D15" s="452"/>
      <c r="E15" s="452">
        <v>567181</v>
      </c>
      <c r="F15" s="452"/>
      <c r="G15" s="452">
        <v>1400000</v>
      </c>
      <c r="H15" s="452"/>
      <c r="I15" s="452">
        <v>134129083</v>
      </c>
      <c r="J15" s="452"/>
      <c r="K15" s="454">
        <f>I15/'جمع درآمدها'!$J$6</f>
        <v>1.6866292475029487E-5</v>
      </c>
      <c r="M15" s="179"/>
      <c r="N15" s="31"/>
      <c r="O15" s="31"/>
      <c r="P15" s="31"/>
      <c r="Q15" s="31"/>
      <c r="R15" s="31"/>
      <c r="S15" s="31"/>
      <c r="T15" s="31"/>
    </row>
    <row r="16" spans="1:20" ht="31.5" x14ac:dyDescent="0.75">
      <c r="A16" s="64" t="s">
        <v>127</v>
      </c>
      <c r="B16" s="64"/>
      <c r="C16" s="452">
        <v>1046390</v>
      </c>
      <c r="D16" s="452"/>
      <c r="E16" s="452">
        <v>4424</v>
      </c>
      <c r="F16" s="452"/>
      <c r="G16" s="452">
        <v>0</v>
      </c>
      <c r="H16" s="452"/>
      <c r="I16" s="452">
        <v>1050814</v>
      </c>
      <c r="J16" s="452"/>
      <c r="K16" s="454">
        <f>I16/'جمع درآمدها'!$J$6</f>
        <v>1.321364156411599E-7</v>
      </c>
      <c r="M16" s="179"/>
      <c r="N16" s="31"/>
      <c r="O16" s="31"/>
      <c r="P16" s="31"/>
      <c r="Q16" s="31"/>
      <c r="R16" s="31"/>
      <c r="S16" s="31"/>
      <c r="T16" s="31"/>
    </row>
    <row r="17" spans="1:20" ht="31.5" x14ac:dyDescent="0.75">
      <c r="A17" s="64" t="s">
        <v>128</v>
      </c>
      <c r="B17" s="64"/>
      <c r="C17" s="452">
        <v>290836</v>
      </c>
      <c r="D17" s="452"/>
      <c r="E17" s="452">
        <v>0</v>
      </c>
      <c r="F17" s="452"/>
      <c r="G17" s="452">
        <v>0</v>
      </c>
      <c r="H17" s="452"/>
      <c r="I17" s="452">
        <v>290836</v>
      </c>
      <c r="J17" s="452"/>
      <c r="K17" s="454">
        <f>I17/'جمع درآمدها'!$J$6</f>
        <v>3.6571673559176393E-8</v>
      </c>
      <c r="M17" s="179"/>
      <c r="N17" s="31"/>
      <c r="O17" s="31"/>
      <c r="P17" s="31"/>
      <c r="Q17" s="31"/>
      <c r="R17" s="31"/>
      <c r="S17" s="31"/>
      <c r="T17" s="31"/>
    </row>
    <row r="18" spans="1:20" ht="31.5" x14ac:dyDescent="0.75">
      <c r="A18" s="64" t="s">
        <v>130</v>
      </c>
      <c r="B18" s="64"/>
      <c r="C18" s="452">
        <v>682980603</v>
      </c>
      <c r="D18" s="452"/>
      <c r="E18" s="452">
        <v>2058298</v>
      </c>
      <c r="F18" s="452"/>
      <c r="G18" s="452">
        <v>0</v>
      </c>
      <c r="H18" s="452"/>
      <c r="I18" s="452">
        <v>685038901</v>
      </c>
      <c r="J18" s="452"/>
      <c r="K18" s="454">
        <f>I18/'جمع درآمدها'!$J$6</f>
        <v>8.6141396053820545E-5</v>
      </c>
      <c r="M18" s="179"/>
      <c r="N18" s="31"/>
      <c r="O18" s="31"/>
      <c r="P18" s="31"/>
      <c r="Q18" s="31"/>
      <c r="R18" s="31"/>
      <c r="S18" s="31"/>
      <c r="T18" s="31"/>
    </row>
    <row r="19" spans="1:20" ht="31.5" x14ac:dyDescent="0.75">
      <c r="A19" s="64" t="s">
        <v>158</v>
      </c>
      <c r="B19" s="64"/>
      <c r="C19" s="452">
        <v>1692617802</v>
      </c>
      <c r="D19" s="452"/>
      <c r="E19" s="452">
        <v>0</v>
      </c>
      <c r="F19" s="452"/>
      <c r="G19" s="452">
        <v>0</v>
      </c>
      <c r="H19" s="452"/>
      <c r="I19" s="452">
        <v>1692617802</v>
      </c>
      <c r="J19" s="452"/>
      <c r="K19" s="454">
        <f>I19/'جمع درآمدها'!$J$6</f>
        <v>2.128411397323394E-4</v>
      </c>
      <c r="M19" s="179"/>
      <c r="N19" s="31"/>
      <c r="O19" s="31"/>
      <c r="P19" s="31"/>
      <c r="Q19" s="31"/>
      <c r="R19" s="31"/>
      <c r="S19" s="31"/>
      <c r="T19" s="31"/>
    </row>
    <row r="20" spans="1:20" ht="31.5" x14ac:dyDescent="0.75">
      <c r="A20" s="64" t="s">
        <v>158</v>
      </c>
      <c r="B20" s="64"/>
      <c r="C20" s="452">
        <v>244780602707</v>
      </c>
      <c r="D20" s="452"/>
      <c r="E20" s="452">
        <v>480128817913</v>
      </c>
      <c r="F20" s="452"/>
      <c r="G20" s="452">
        <v>235001500000</v>
      </c>
      <c r="H20" s="452"/>
      <c r="I20" s="452">
        <v>489907920620</v>
      </c>
      <c r="J20" s="452"/>
      <c r="K20" s="454">
        <f>I20/'جمع درآمدها'!$J$6</f>
        <v>6.1604314964342585E-2</v>
      </c>
      <c r="M20" s="179"/>
      <c r="N20" s="31"/>
      <c r="O20" s="31"/>
      <c r="P20" s="31"/>
      <c r="Q20" s="31"/>
      <c r="R20" s="31"/>
      <c r="S20" s="31"/>
      <c r="T20" s="31"/>
    </row>
    <row r="21" spans="1:20" ht="32.25" thickBot="1" x14ac:dyDescent="0.8">
      <c r="C21" s="464">
        <f>SUM(C9:C20)</f>
        <v>281811941317</v>
      </c>
      <c r="D21" s="464">
        <f t="shared" ref="D21:H21" si="0">SUM(D9:D18)</f>
        <v>0</v>
      </c>
      <c r="E21" s="464">
        <f>SUM(E9:E20)</f>
        <v>1364711662120</v>
      </c>
      <c r="F21" s="464">
        <f t="shared" si="0"/>
        <v>0</v>
      </c>
      <c r="G21" s="464">
        <f>SUM(G9:G20)</f>
        <v>1144553482425</v>
      </c>
      <c r="H21" s="464">
        <f t="shared" si="0"/>
        <v>0</v>
      </c>
      <c r="I21" s="464">
        <f>SUM(I9:I20)</f>
        <v>501970121012</v>
      </c>
      <c r="J21" s="464">
        <f>SUM(J9:J15)</f>
        <v>0</v>
      </c>
      <c r="K21" s="465">
        <f>SUM(K9:K20)</f>
        <v>6.3121097120408531E-2</v>
      </c>
      <c r="N21" s="215"/>
    </row>
    <row r="22" spans="1:20" ht="32.25" thickTop="1" x14ac:dyDescent="0.75">
      <c r="C22" s="232"/>
      <c r="E22" s="66"/>
      <c r="N22" s="31"/>
    </row>
    <row r="23" spans="1:20" ht="31.5" x14ac:dyDescent="0.75">
      <c r="C23" s="67"/>
      <c r="E23" s="361"/>
      <c r="G23" s="67"/>
      <c r="I23" s="67"/>
      <c r="K23" s="21"/>
      <c r="N23" s="31"/>
    </row>
    <row r="24" spans="1:20" x14ac:dyDescent="0.6">
      <c r="C24" s="67"/>
      <c r="D24" s="67"/>
      <c r="E24" s="67"/>
      <c r="F24" s="67"/>
      <c r="G24" s="67"/>
      <c r="H24" s="67"/>
      <c r="I24" s="67"/>
      <c r="K24" s="21"/>
    </row>
    <row r="25" spans="1:20" x14ac:dyDescent="0.6">
      <c r="K25" s="21"/>
    </row>
    <row r="26" spans="1:20" s="126" customFormat="1" ht="31.5" x14ac:dyDescent="0.75"/>
    <row r="27" spans="1:20" x14ac:dyDescent="0.6">
      <c r="K27" s="21"/>
    </row>
    <row r="28" spans="1:20" x14ac:dyDescent="0.6">
      <c r="K28" s="21"/>
    </row>
    <row r="29" spans="1:20" x14ac:dyDescent="0.6">
      <c r="K29" s="21"/>
    </row>
    <row r="30" spans="1:20" x14ac:dyDescent="0.6">
      <c r="K30" s="21"/>
    </row>
    <row r="31" spans="1:20" x14ac:dyDescent="0.6">
      <c r="K31" s="21"/>
    </row>
    <row r="32" spans="1:20" x14ac:dyDescent="0.6">
      <c r="K32" s="21"/>
    </row>
    <row r="33" spans="5:11" x14ac:dyDescent="0.6">
      <c r="K33" s="21"/>
    </row>
    <row r="34" spans="5:11" x14ac:dyDescent="0.6">
      <c r="K34" s="21"/>
    </row>
    <row r="35" spans="5:11" x14ac:dyDescent="0.6">
      <c r="K35" s="21"/>
    </row>
    <row r="36" spans="5:11" x14ac:dyDescent="0.6">
      <c r="E36" s="66"/>
    </row>
    <row r="37" spans="5:11" x14ac:dyDescent="0.6">
      <c r="E37" s="66"/>
    </row>
    <row r="38" spans="5:11" x14ac:dyDescent="0.6">
      <c r="E38" s="66"/>
    </row>
    <row r="39" spans="5:11" x14ac:dyDescent="0.6">
      <c r="E39" s="66"/>
    </row>
    <row r="40" spans="5:11" x14ac:dyDescent="0.6">
      <c r="E40" s="66"/>
    </row>
    <row r="41" spans="5:11" x14ac:dyDescent="0.6">
      <c r="E41" s="66"/>
    </row>
    <row r="42" spans="5:11" x14ac:dyDescent="0.6">
      <c r="E42" s="66"/>
    </row>
    <row r="43" spans="5:11" x14ac:dyDescent="0.6">
      <c r="E43" s="66"/>
    </row>
    <row r="44" spans="5:11" x14ac:dyDescent="0.6">
      <c r="E44" s="66"/>
    </row>
    <row r="45" spans="5:11" x14ac:dyDescent="0.6">
      <c r="E45" s="66"/>
    </row>
    <row r="46" spans="5:11" x14ac:dyDescent="0.6">
      <c r="E46" s="66"/>
    </row>
    <row r="47" spans="5:11" x14ac:dyDescent="0.6">
      <c r="E47" s="66"/>
    </row>
    <row r="48" spans="5:11" x14ac:dyDescent="0.6">
      <c r="E48" s="66"/>
    </row>
    <row r="49" spans="5:5" x14ac:dyDescent="0.6">
      <c r="E49" s="66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2"/>
  <sheetViews>
    <sheetView rightToLeft="1" view="pageBreakPreview" zoomScale="90" zoomScaleNormal="100" zoomScaleSheetLayoutView="90" workbookViewId="0">
      <selection activeCell="C20" sqref="C20"/>
    </sheetView>
  </sheetViews>
  <sheetFormatPr defaultColWidth="9.140625" defaultRowHeight="27.75" x14ac:dyDescent="0.6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8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6.14062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367" t="s">
        <v>50</v>
      </c>
      <c r="B2" s="367"/>
      <c r="C2" s="367"/>
      <c r="D2" s="367"/>
      <c r="E2" s="367"/>
      <c r="F2" s="367"/>
      <c r="G2" s="367"/>
      <c r="H2" s="367"/>
      <c r="I2" s="367"/>
      <c r="J2" s="3"/>
    </row>
    <row r="3" spans="1:17" ht="30" x14ac:dyDescent="0.65">
      <c r="A3" s="367" t="s">
        <v>18</v>
      </c>
      <c r="B3" s="367" t="s">
        <v>18</v>
      </c>
      <c r="C3" s="367"/>
      <c r="D3" s="367"/>
      <c r="E3" s="367" t="s">
        <v>18</v>
      </c>
      <c r="F3" s="367" t="s">
        <v>18</v>
      </c>
      <c r="G3" s="367" t="s">
        <v>18</v>
      </c>
      <c r="H3" s="367"/>
      <c r="I3" s="367"/>
      <c r="J3" s="3"/>
    </row>
    <row r="4" spans="1:17" ht="30" x14ac:dyDescent="0.65">
      <c r="A4" s="367" t="str">
        <f>سهام!A4</f>
        <v>برای ماه منتهی به 1405/05/31</v>
      </c>
      <c r="B4" s="367" t="s">
        <v>0</v>
      </c>
      <c r="C4" s="367"/>
      <c r="D4" s="367"/>
      <c r="E4" s="367" t="s">
        <v>0</v>
      </c>
      <c r="F4" s="367" t="s">
        <v>0</v>
      </c>
      <c r="G4" s="367" t="s">
        <v>0</v>
      </c>
      <c r="H4" s="367"/>
      <c r="I4" s="367"/>
      <c r="J4" s="3"/>
    </row>
    <row r="5" spans="1:17" ht="33.75" x14ac:dyDescent="0.65">
      <c r="A5" s="32"/>
      <c r="B5" s="32"/>
      <c r="C5" s="32"/>
      <c r="D5" s="32"/>
      <c r="E5" s="32"/>
      <c r="F5" s="32"/>
      <c r="G5" s="32"/>
      <c r="H5" s="32"/>
      <c r="I5" s="32"/>
      <c r="J5" s="362">
        <v>3436430608272</v>
      </c>
      <c r="K5" s="57" t="s">
        <v>73</v>
      </c>
    </row>
    <row r="6" spans="1:17" ht="33.75" x14ac:dyDescent="0.65">
      <c r="A6" s="408" t="s">
        <v>54</v>
      </c>
      <c r="B6" s="408"/>
      <c r="C6" s="408"/>
      <c r="D6" s="408"/>
      <c r="E6" s="408"/>
      <c r="F6" s="408"/>
      <c r="G6" s="408"/>
      <c r="J6" s="362">
        <v>7952493602170</v>
      </c>
      <c r="K6" s="57" t="s">
        <v>69</v>
      </c>
    </row>
    <row r="7" spans="1:17" ht="28.5" x14ac:dyDescent="0.65">
      <c r="A7" s="68"/>
      <c r="B7" s="68"/>
      <c r="C7" s="409" t="s">
        <v>181</v>
      </c>
      <c r="D7" s="409"/>
      <c r="E7" s="409"/>
      <c r="F7" s="409"/>
      <c r="G7" s="409"/>
      <c r="H7" s="409"/>
      <c r="I7" s="409"/>
      <c r="J7" s="3"/>
    </row>
    <row r="8" spans="1:17" ht="64.5" customHeight="1" thickBot="1" x14ac:dyDescent="0.7">
      <c r="A8" s="69" t="s">
        <v>22</v>
      </c>
      <c r="C8" s="69" t="s">
        <v>53</v>
      </c>
      <c r="E8" s="69" t="s">
        <v>15</v>
      </c>
      <c r="G8" s="69" t="s">
        <v>40</v>
      </c>
      <c r="I8" s="143" t="s">
        <v>10</v>
      </c>
      <c r="J8" s="70"/>
      <c r="K8" s="70"/>
      <c r="L8" s="70"/>
      <c r="M8" s="70"/>
      <c r="N8" s="70"/>
      <c r="O8" s="70"/>
      <c r="P8" s="70"/>
      <c r="Q8" s="70"/>
    </row>
    <row r="9" spans="1:17" ht="31.5" customHeight="1" x14ac:dyDescent="0.65">
      <c r="A9" s="120" t="s">
        <v>88</v>
      </c>
      <c r="B9" s="120"/>
      <c r="C9" s="121" t="s">
        <v>90</v>
      </c>
      <c r="E9" s="116">
        <f>'سرمایه‌گذاری در سهام '!S49</f>
        <v>3319008430729</v>
      </c>
      <c r="F9" s="114"/>
      <c r="G9" s="118">
        <f>E9/$J$5</f>
        <v>0.96583019099517176</v>
      </c>
      <c r="H9" s="119"/>
      <c r="I9" s="118">
        <f>E9/$J$6</f>
        <v>0.41735442953683621</v>
      </c>
      <c r="J9" s="70"/>
      <c r="K9" s="3"/>
      <c r="L9" s="70"/>
      <c r="M9" s="70"/>
      <c r="N9" s="70"/>
      <c r="O9" s="70"/>
      <c r="P9" s="70"/>
      <c r="Q9" s="70"/>
    </row>
    <row r="10" spans="1:17" ht="31.5" customHeight="1" x14ac:dyDescent="0.65">
      <c r="A10" s="120" t="s">
        <v>150</v>
      </c>
      <c r="B10" s="120"/>
      <c r="C10" s="121" t="s">
        <v>91</v>
      </c>
      <c r="E10" s="116">
        <f>'درآمد سرمایه گذاری در کالا  '!S12</f>
        <v>57507274343</v>
      </c>
      <c r="F10" s="114"/>
      <c r="G10" s="118">
        <f t="shared" ref="G10:G12" si="0">E10/$J$5</f>
        <v>1.6734594961577698E-2</v>
      </c>
      <c r="H10" s="119"/>
      <c r="I10" s="118">
        <f>E10/$J$6</f>
        <v>7.2313512238862997E-3</v>
      </c>
      <c r="J10" s="70"/>
      <c r="K10" s="3"/>
      <c r="L10" s="70"/>
      <c r="M10" s="70"/>
      <c r="N10" s="70"/>
      <c r="O10" s="70"/>
      <c r="P10" s="70"/>
      <c r="Q10" s="70"/>
    </row>
    <row r="11" spans="1:17" x14ac:dyDescent="0.65">
      <c r="A11" s="120" t="s">
        <v>89</v>
      </c>
      <c r="B11" s="120"/>
      <c r="C11" s="121" t="s">
        <v>151</v>
      </c>
      <c r="E11" s="116">
        <f>'درآمد سپرده بانکی '!G27</f>
        <v>6893898830</v>
      </c>
      <c r="F11" s="114"/>
      <c r="G11" s="118">
        <f>E11/$J$5</f>
        <v>2.0061219375142798E-3</v>
      </c>
      <c r="H11" s="119"/>
      <c r="I11" s="118">
        <f t="shared" ref="I11:I12" si="1">E11/$J$6</f>
        <v>8.6688517776598516E-4</v>
      </c>
      <c r="J11" s="70"/>
      <c r="K11" s="70"/>
      <c r="L11" s="70"/>
      <c r="M11" s="70"/>
      <c r="N11" s="70"/>
      <c r="O11" s="70"/>
      <c r="P11" s="70"/>
      <c r="Q11" s="70"/>
    </row>
    <row r="12" spans="1:17" x14ac:dyDescent="0.65">
      <c r="A12" s="120" t="s">
        <v>49</v>
      </c>
      <c r="B12" s="120"/>
      <c r="C12" s="121" t="s">
        <v>152</v>
      </c>
      <c r="E12" s="116">
        <f>'سایر درآمدها '!E13</f>
        <v>6169586553</v>
      </c>
      <c r="F12" s="114"/>
      <c r="G12" s="118">
        <f t="shared" si="0"/>
        <v>1.7953473403911858E-3</v>
      </c>
      <c r="H12" s="119"/>
      <c r="I12" s="118">
        <f t="shared" si="1"/>
        <v>7.7580528342915012E-4</v>
      </c>
      <c r="J12" s="70"/>
      <c r="K12" s="70"/>
      <c r="L12" s="70"/>
      <c r="M12" s="70"/>
      <c r="N12" s="70"/>
      <c r="O12" s="70"/>
      <c r="P12" s="70"/>
      <c r="Q12" s="70"/>
    </row>
    <row r="13" spans="1:17" ht="32.25" thickBot="1" x14ac:dyDescent="0.8">
      <c r="C13" s="122"/>
      <c r="E13" s="147">
        <f>SUM(E9:E12)</f>
        <v>3389579190455</v>
      </c>
      <c r="F13" s="71"/>
      <c r="G13" s="115">
        <f>SUM(G9:G12)</f>
        <v>0.98636625523465493</v>
      </c>
      <c r="H13" s="71"/>
      <c r="I13" s="115">
        <f>SUM(I9:I12)</f>
        <v>0.42622847122191765</v>
      </c>
      <c r="J13" s="70"/>
      <c r="K13" s="70"/>
      <c r="L13" s="70"/>
      <c r="M13" s="70"/>
      <c r="N13" s="70"/>
      <c r="O13" s="70"/>
      <c r="P13" s="70"/>
      <c r="Q13" s="70"/>
    </row>
    <row r="14" spans="1:17" ht="28.5" thickTop="1" x14ac:dyDescent="0.65">
      <c r="E14" s="3"/>
      <c r="J14" s="70"/>
      <c r="K14" s="70"/>
      <c r="L14" s="70"/>
      <c r="M14" s="70"/>
      <c r="N14" s="70"/>
      <c r="O14" s="70"/>
      <c r="P14" s="70"/>
      <c r="Q14" s="70"/>
    </row>
    <row r="15" spans="1:17" x14ac:dyDescent="0.65">
      <c r="B15" s="72"/>
      <c r="C15" s="70"/>
      <c r="D15" s="70"/>
      <c r="E15" s="70"/>
      <c r="F15" s="70"/>
      <c r="G15" s="70"/>
      <c r="H15" s="70"/>
      <c r="I15" s="70"/>
      <c r="J15" s="70"/>
    </row>
    <row r="16" spans="1:17" ht="27.75" customHeight="1" x14ac:dyDescent="0.65">
      <c r="B16" s="3"/>
      <c r="C16" s="3"/>
      <c r="E16" s="343"/>
      <c r="F16" s="35"/>
      <c r="G16" s="3"/>
      <c r="K16" s="3"/>
    </row>
    <row r="17" spans="2:13" x14ac:dyDescent="0.65">
      <c r="B17" s="73"/>
      <c r="C17" s="3"/>
      <c r="E17" s="343"/>
      <c r="F17" s="35"/>
      <c r="G17" s="3"/>
      <c r="I17" s="3"/>
      <c r="K17" s="3"/>
    </row>
    <row r="18" spans="2:13" x14ac:dyDescent="0.65">
      <c r="C18" s="3"/>
      <c r="E18" s="343"/>
      <c r="F18" s="35"/>
      <c r="G18" s="3"/>
      <c r="K18" s="3"/>
    </row>
    <row r="19" spans="2:13" x14ac:dyDescent="0.65">
      <c r="C19" s="3"/>
      <c r="E19" s="343"/>
      <c r="F19" s="35"/>
      <c r="G19" s="3"/>
    </row>
    <row r="20" spans="2:13" x14ac:dyDescent="0.65">
      <c r="B20" s="3"/>
      <c r="C20" s="1"/>
      <c r="E20" s="343"/>
      <c r="F20" s="35"/>
      <c r="G20" s="343"/>
      <c r="K20" s="3"/>
    </row>
    <row r="21" spans="2:13" x14ac:dyDescent="0.65">
      <c r="E21" s="3"/>
      <c r="G21" s="343"/>
      <c r="I21" s="3"/>
      <c r="M21" s="35"/>
    </row>
    <row r="22" spans="2:13" x14ac:dyDescent="0.65">
      <c r="E22" s="3"/>
      <c r="G22" s="19"/>
      <c r="I22" s="3"/>
      <c r="M22" s="35"/>
    </row>
    <row r="23" spans="2:13" x14ac:dyDescent="0.65">
      <c r="E23" s="3"/>
      <c r="G23" s="3"/>
      <c r="I23" s="16"/>
      <c r="M23" s="35"/>
    </row>
    <row r="24" spans="2:13" ht="55.5" x14ac:dyDescent="0.65">
      <c r="C24" s="354" t="s">
        <v>186</v>
      </c>
      <c r="E24" s="3">
        <v>377872813190</v>
      </c>
      <c r="G24" s="344">
        <v>3376515725517</v>
      </c>
      <c r="J24" s="3"/>
      <c r="M24" s="35"/>
    </row>
    <row r="25" spans="2:13" ht="55.5" x14ac:dyDescent="0.65">
      <c r="C25" s="36" t="s">
        <v>187</v>
      </c>
      <c r="E25" s="3">
        <v>392448912564</v>
      </c>
      <c r="G25" s="19">
        <f>E24-G24</f>
        <v>-2998642912327</v>
      </c>
      <c r="J25" s="3"/>
      <c r="M25" s="35"/>
    </row>
    <row r="26" spans="2:13" ht="28.5" customHeight="1" x14ac:dyDescent="0.65">
      <c r="C26" s="5" t="s">
        <v>185</v>
      </c>
      <c r="E26" s="3">
        <f>E25-E24</f>
        <v>14576099374</v>
      </c>
      <c r="M26" s="35"/>
    </row>
    <row r="27" spans="2:13" x14ac:dyDescent="0.65">
      <c r="E27" s="3">
        <v>1505013013458</v>
      </c>
      <c r="G27" s="19"/>
      <c r="M27" s="35"/>
    </row>
    <row r="28" spans="2:13" x14ac:dyDescent="0.65">
      <c r="E28" s="3">
        <v>1525905196867</v>
      </c>
      <c r="G28" s="19"/>
      <c r="M28" s="35"/>
    </row>
    <row r="29" spans="2:13" x14ac:dyDescent="0.65">
      <c r="E29" s="3">
        <v>1493629898869</v>
      </c>
      <c r="M29" s="35"/>
    </row>
    <row r="30" spans="2:13" x14ac:dyDescent="0.65">
      <c r="E30" s="345">
        <f>E28-E29</f>
        <v>32275297998</v>
      </c>
      <c r="G30" s="19"/>
      <c r="M30" s="35"/>
    </row>
    <row r="31" spans="2:13" x14ac:dyDescent="0.65">
      <c r="E31" s="345"/>
      <c r="M31" s="35"/>
    </row>
    <row r="32" spans="2:13" x14ac:dyDescent="0.65">
      <c r="M32" s="35"/>
    </row>
    <row r="33" spans="5:13" x14ac:dyDescent="0.65">
      <c r="M33" s="35"/>
    </row>
    <row r="34" spans="5:13" x14ac:dyDescent="0.65">
      <c r="E34" s="3"/>
      <c r="M34" s="35"/>
    </row>
    <row r="35" spans="5:13" x14ac:dyDescent="0.65">
      <c r="E35" s="19"/>
      <c r="M35" s="35"/>
    </row>
    <row r="36" spans="5:13" x14ac:dyDescent="0.65">
      <c r="E36" s="19"/>
      <c r="M36" s="35"/>
    </row>
    <row r="37" spans="5:13" x14ac:dyDescent="0.65">
      <c r="M37" s="35"/>
    </row>
    <row r="38" spans="5:13" x14ac:dyDescent="0.65">
      <c r="M38" s="35"/>
    </row>
    <row r="39" spans="5:13" x14ac:dyDescent="0.65">
      <c r="M39" s="35"/>
    </row>
    <row r="40" spans="5:13" x14ac:dyDescent="0.65">
      <c r="M40" s="35"/>
    </row>
    <row r="41" spans="5:13" x14ac:dyDescent="0.65">
      <c r="M41" s="35"/>
    </row>
    <row r="42" spans="5:13" x14ac:dyDescent="0.65">
      <c r="M42" s="35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7"/>
  <sheetViews>
    <sheetView rightToLeft="1" view="pageBreakPreview" topLeftCell="A29" zoomScale="40" zoomScaleNormal="91" zoomScaleSheetLayoutView="40" workbookViewId="0">
      <selection activeCell="O49" sqref="O49"/>
    </sheetView>
  </sheetViews>
  <sheetFormatPr defaultColWidth="9.140625" defaultRowHeight="27.75" x14ac:dyDescent="0.65"/>
  <cols>
    <col min="1" max="1" width="74.140625" style="19" bestFit="1" customWidth="1"/>
    <col min="2" max="2" width="1" style="19" customWidth="1"/>
    <col min="3" max="3" width="44.140625" style="72" bestFit="1" customWidth="1"/>
    <col min="4" max="4" width="1" style="72" customWidth="1"/>
    <col min="5" max="5" width="45.7109375" style="72" bestFit="1" customWidth="1"/>
    <col min="6" max="6" width="2.5703125" style="72" customWidth="1"/>
    <col min="7" max="7" width="44.28515625" style="72" bestFit="1" customWidth="1"/>
    <col min="8" max="8" width="1" style="72" customWidth="1"/>
    <col min="9" max="9" width="49.140625" style="72" bestFit="1" customWidth="1"/>
    <col min="10" max="10" width="1" style="19" customWidth="1"/>
    <col min="11" max="11" width="32.28515625" style="44" bestFit="1" customWidth="1"/>
    <col min="12" max="12" width="1" style="19" customWidth="1"/>
    <col min="13" max="13" width="52" style="19" bestFit="1" customWidth="1"/>
    <col min="14" max="14" width="1" style="19" customWidth="1"/>
    <col min="15" max="15" width="49.140625" style="19" bestFit="1" customWidth="1"/>
    <col min="16" max="16" width="1.5703125" style="19" customWidth="1"/>
    <col min="17" max="17" width="44" style="19" customWidth="1"/>
    <col min="18" max="18" width="1.28515625" style="19" customWidth="1"/>
    <col min="19" max="19" width="49.140625" style="19" bestFit="1" customWidth="1"/>
    <col min="20" max="20" width="1" style="19" customWidth="1"/>
    <col min="21" max="21" width="40.5703125" style="44" bestFit="1" customWidth="1"/>
    <col min="22" max="22" width="1" style="19" customWidth="1"/>
    <col min="23" max="23" width="54.140625" style="19" bestFit="1" customWidth="1"/>
    <col min="24" max="24" width="45.140625" style="19" bestFit="1" customWidth="1"/>
    <col min="25" max="25" width="37.7109375" style="19" bestFit="1" customWidth="1"/>
    <col min="26" max="26" width="29.85546875" style="225" bestFit="1" customWidth="1"/>
    <col min="27" max="27" width="31.7109375" style="19" bestFit="1" customWidth="1"/>
    <col min="28" max="28" width="16.85546875" style="19" bestFit="1" customWidth="1"/>
    <col min="29" max="29" width="45.85546875" style="19" bestFit="1" customWidth="1"/>
    <col min="30" max="30" width="9.140625" style="19"/>
    <col min="31" max="31" width="35.5703125" style="19" customWidth="1"/>
    <col min="32" max="32" width="35.28515625" style="19" customWidth="1"/>
    <col min="33" max="16384" width="9.140625" style="19"/>
  </cols>
  <sheetData>
    <row r="2" spans="1:32" s="37" customFormat="1" ht="78" x14ac:dyDescent="1.7">
      <c r="A2" s="410" t="s">
        <v>50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Z2" s="222"/>
    </row>
    <row r="3" spans="1:32" s="37" customFormat="1" ht="78" x14ac:dyDescent="1.7">
      <c r="A3" s="410" t="s">
        <v>18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Z3" s="222"/>
    </row>
    <row r="4" spans="1:32" s="37" customFormat="1" ht="78" x14ac:dyDescent="1.7">
      <c r="A4" s="410" t="str">
        <f>'درآمد ناشی از فروش '!A4:Q4</f>
        <v>برای ماه منتهی به 1405/05/31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Z4" s="222"/>
    </row>
    <row r="5" spans="1:32" s="39" customFormat="1" ht="36" x14ac:dyDescent="0.8">
      <c r="A5" s="38"/>
      <c r="B5" s="38"/>
      <c r="C5" s="167"/>
      <c r="D5" s="167"/>
      <c r="E5" s="167"/>
      <c r="F5" s="167"/>
      <c r="G5" s="167"/>
      <c r="H5" s="167"/>
      <c r="I5" s="167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Z5" s="223"/>
    </row>
    <row r="6" spans="1:32" s="40" customFormat="1" ht="53.25" x14ac:dyDescent="0.95">
      <c r="A6" s="413" t="s">
        <v>58</v>
      </c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  <c r="U6" s="41"/>
      <c r="Z6" s="224"/>
    </row>
    <row r="7" spans="1:32" ht="40.5" x14ac:dyDescent="0.65">
      <c r="A7" s="42"/>
      <c r="B7" s="42"/>
      <c r="C7" s="168"/>
      <c r="D7" s="168"/>
      <c r="E7" s="168"/>
      <c r="F7" s="168"/>
      <c r="G7" s="168"/>
      <c r="H7" s="168"/>
      <c r="I7" s="168"/>
      <c r="J7" s="42"/>
      <c r="K7" s="185"/>
      <c r="L7" s="42"/>
      <c r="M7" s="42"/>
      <c r="N7" s="42"/>
      <c r="O7" s="42"/>
      <c r="P7" s="42"/>
      <c r="Q7" s="42"/>
      <c r="R7" s="42"/>
      <c r="S7" s="43"/>
      <c r="AE7" s="177"/>
    </row>
    <row r="8" spans="1:32" s="40" customFormat="1" ht="46.5" customHeight="1" thickBot="1" x14ac:dyDescent="1">
      <c r="A8" s="411" t="s">
        <v>1</v>
      </c>
      <c r="C8" s="412" t="s">
        <v>182</v>
      </c>
      <c r="D8" s="412" t="s">
        <v>20</v>
      </c>
      <c r="E8" s="412" t="s">
        <v>20</v>
      </c>
      <c r="F8" s="412"/>
      <c r="G8" s="412" t="s">
        <v>20</v>
      </c>
      <c r="H8" s="412" t="s">
        <v>20</v>
      </c>
      <c r="I8" s="412" t="s">
        <v>20</v>
      </c>
      <c r="J8" s="412" t="s">
        <v>20</v>
      </c>
      <c r="K8" s="412" t="s">
        <v>20</v>
      </c>
      <c r="M8" s="412" t="s">
        <v>183</v>
      </c>
      <c r="N8" s="412" t="s">
        <v>21</v>
      </c>
      <c r="O8" s="412" t="s">
        <v>21</v>
      </c>
      <c r="P8" s="412" t="s">
        <v>21</v>
      </c>
      <c r="Q8" s="412" t="s">
        <v>21</v>
      </c>
      <c r="R8" s="411"/>
      <c r="S8" s="412" t="s">
        <v>21</v>
      </c>
      <c r="T8" s="412" t="s">
        <v>21</v>
      </c>
      <c r="U8" s="412" t="s">
        <v>21</v>
      </c>
      <c r="Z8" s="224"/>
    </row>
    <row r="9" spans="1:32" s="45" customFormat="1" ht="76.5" customHeight="1" thickBot="1" x14ac:dyDescent="1">
      <c r="A9" s="412" t="s">
        <v>1</v>
      </c>
      <c r="C9" s="169" t="s">
        <v>37</v>
      </c>
      <c r="D9" s="171"/>
      <c r="E9" s="169" t="s">
        <v>38</v>
      </c>
      <c r="F9" s="169"/>
      <c r="G9" s="169" t="s">
        <v>39</v>
      </c>
      <c r="H9" s="171"/>
      <c r="I9" s="169" t="s">
        <v>15</v>
      </c>
      <c r="K9" s="46" t="s">
        <v>40</v>
      </c>
      <c r="M9" s="46" t="s">
        <v>37</v>
      </c>
      <c r="O9" s="46" t="s">
        <v>38</v>
      </c>
      <c r="Q9" s="46" t="s">
        <v>39</v>
      </c>
      <c r="R9" s="42"/>
      <c r="S9" s="46" t="s">
        <v>15</v>
      </c>
      <c r="T9" s="19"/>
      <c r="U9" s="46" t="s">
        <v>40</v>
      </c>
      <c r="Z9" s="226"/>
    </row>
    <row r="10" spans="1:32" s="315" customFormat="1" ht="51" customHeight="1" x14ac:dyDescent="1.45">
      <c r="A10" s="468" t="s">
        <v>153</v>
      </c>
      <c r="B10" s="468"/>
      <c r="C10" s="469">
        <f>IFERROR(VLOOKUP(A10,'درآمد سود سهام '!$A$9:$S$23,13,0),0)</f>
        <v>0</v>
      </c>
      <c r="D10" s="469"/>
      <c r="E10" s="469">
        <f>IFERROR(VLOOKUP('سرمایه‌گذاری در سهام '!A10,'درآمد ناشی از تغییر قیمت اوراق '!$A$9:$I$29,9,0),0)</f>
        <v>0</v>
      </c>
      <c r="F10" s="469"/>
      <c r="G10" s="469">
        <f>IFERROR(VLOOKUP(A10,'درآمد ناشی از فروش '!$A$7:$Q$33,9,0),0)</f>
        <v>0</v>
      </c>
      <c r="H10" s="469"/>
      <c r="I10" s="469">
        <f>C10+E10+G10</f>
        <v>0</v>
      </c>
      <c r="J10" s="470"/>
      <c r="K10" s="471">
        <f>I10/W$10</f>
        <v>0</v>
      </c>
      <c r="L10" s="470"/>
      <c r="M10" s="469">
        <f>IFERROR(VLOOKUP(A10,'درآمد سود سهام '!$A$9:$S$23,19,0),0)</f>
        <v>0</v>
      </c>
      <c r="N10" s="469"/>
      <c r="O10" s="469">
        <f>IFERROR(VLOOKUP(A10,'درآمد ناشی از تغییر قیمت اوراق '!$A$7:$Q$28,17,0),0)</f>
        <v>0</v>
      </c>
      <c r="P10" s="469"/>
      <c r="Q10" s="469">
        <f>IFERROR(VLOOKUP(A10,'درآمد ناشی از فروش '!$A$9:$Q$33,17,0),0)</f>
        <v>-15845398633</v>
      </c>
      <c r="R10" s="469"/>
      <c r="S10" s="469">
        <f t="shared" ref="S10:S47" si="0">M10+O10+Q10</f>
        <v>-15845398633</v>
      </c>
      <c r="T10" s="470"/>
      <c r="U10" s="471">
        <f>S10/'جمع درآمدها'!$J$5</f>
        <v>-4.6110049755865188E-3</v>
      </c>
      <c r="W10" s="323">
        <v>1492457183859</v>
      </c>
      <c r="X10" s="323" t="s">
        <v>92</v>
      </c>
      <c r="Y10" s="313"/>
      <c r="Z10" s="314"/>
      <c r="AC10" s="317"/>
      <c r="AF10" s="318"/>
    </row>
    <row r="11" spans="1:32" s="315" customFormat="1" ht="51" customHeight="1" x14ac:dyDescent="1.45">
      <c r="A11" s="468" t="s">
        <v>97</v>
      </c>
      <c r="B11" s="468"/>
      <c r="C11" s="469">
        <f>IFERROR(VLOOKUP(A11,'درآمد سود سهام '!$A$9:$S$23,13,0),0)</f>
        <v>0</v>
      </c>
      <c r="D11" s="469"/>
      <c r="E11" s="469">
        <f>IFERROR(VLOOKUP('سرمایه‌گذاری در سهام '!A11,'درآمد ناشی از تغییر قیمت اوراق '!$A$9:$I$29,9,0),0)</f>
        <v>0</v>
      </c>
      <c r="F11" s="469"/>
      <c r="G11" s="469">
        <f>IFERROR(VLOOKUP(A11,'درآمد ناشی از فروش '!$A$7:$Q$33,9,0),0)</f>
        <v>0</v>
      </c>
      <c r="H11" s="469"/>
      <c r="I11" s="469">
        <f>C11+E11+G11</f>
        <v>0</v>
      </c>
      <c r="J11" s="470"/>
      <c r="K11" s="471">
        <f t="shared" ref="K11:K48" si="1">I11/W$10</f>
        <v>0</v>
      </c>
      <c r="L11" s="470"/>
      <c r="M11" s="469">
        <f>IFERROR(VLOOKUP(A11,'درآمد سود سهام '!$A$9:$S$23,19,0),0)</f>
        <v>0</v>
      </c>
      <c r="N11" s="469"/>
      <c r="O11" s="469">
        <f>IFERROR(VLOOKUP(A11,'درآمد ناشی از تغییر قیمت اوراق '!$A$7:$Q$28,17,0),0)</f>
        <v>0</v>
      </c>
      <c r="P11" s="469"/>
      <c r="Q11" s="469">
        <f>IFERROR(VLOOKUP(A11,'درآمد ناشی از فروش '!$A$9:$Q$33,17,0),0)</f>
        <v>0</v>
      </c>
      <c r="R11" s="469"/>
      <c r="S11" s="469">
        <f t="shared" si="0"/>
        <v>0</v>
      </c>
      <c r="T11" s="470"/>
      <c r="U11" s="471">
        <f>S11/'جمع درآمدها'!$J$5</f>
        <v>0</v>
      </c>
      <c r="W11" s="323">
        <v>3436430608272</v>
      </c>
      <c r="X11" s="323" t="s">
        <v>93</v>
      </c>
      <c r="Y11" s="313"/>
      <c r="Z11" s="314"/>
      <c r="AC11" s="317"/>
      <c r="AF11" s="318"/>
    </row>
    <row r="12" spans="1:32" s="315" customFormat="1" ht="51" customHeight="1" x14ac:dyDescent="1.05">
      <c r="A12" s="468" t="s">
        <v>82</v>
      </c>
      <c r="B12" s="468"/>
      <c r="C12" s="469">
        <f>IFERROR(VLOOKUP(A12,'درآمد سود سهام '!$A$9:$S$23,13,0),0)</f>
        <v>0</v>
      </c>
      <c r="D12" s="469"/>
      <c r="E12" s="469">
        <f>IFERROR(VLOOKUP('سرمایه‌گذاری در سهام '!A12,'درآمد ناشی از تغییر قیمت اوراق '!$A$9:$I$29,9,0),0)</f>
        <v>0</v>
      </c>
      <c r="F12" s="469"/>
      <c r="G12" s="469">
        <f>IFERROR(VLOOKUP(A12,'درآمد ناشی از فروش '!$A$7:$Q$33,9,0),0)</f>
        <v>0</v>
      </c>
      <c r="H12" s="469"/>
      <c r="I12" s="469">
        <f t="shared" ref="I12:I41" si="2">C12+E12+G12</f>
        <v>0</v>
      </c>
      <c r="J12" s="470"/>
      <c r="K12" s="471">
        <f t="shared" si="1"/>
        <v>0</v>
      </c>
      <c r="L12" s="470"/>
      <c r="M12" s="469">
        <f>IFERROR(VLOOKUP(A12,'درآمد سود سهام '!$A$9:$S$23,19,0),0)</f>
        <v>0</v>
      </c>
      <c r="N12" s="469"/>
      <c r="O12" s="469">
        <f>IFERROR(VLOOKUP(A12,'درآمد ناشی از تغییر قیمت اوراق '!$A$7:$Q$28,17,0),0)</f>
        <v>0</v>
      </c>
      <c r="P12" s="469"/>
      <c r="Q12" s="469">
        <f>IFERROR(VLOOKUP(A12,'درآمد ناشی از فروش '!$A$9:$Q$33,17,0),0)</f>
        <v>0</v>
      </c>
      <c r="R12" s="469"/>
      <c r="S12" s="469">
        <f t="shared" si="0"/>
        <v>0</v>
      </c>
      <c r="T12" s="470"/>
      <c r="U12" s="471">
        <f>S12/'جمع درآمدها'!$J$5</f>
        <v>0</v>
      </c>
      <c r="W12" s="316"/>
      <c r="X12" s="316"/>
      <c r="Y12" s="313"/>
      <c r="Z12" s="314"/>
      <c r="AC12" s="317"/>
      <c r="AF12" s="318"/>
    </row>
    <row r="13" spans="1:32" s="315" customFormat="1" ht="51" customHeight="1" x14ac:dyDescent="1.05">
      <c r="A13" s="468" t="s">
        <v>99</v>
      </c>
      <c r="B13" s="468"/>
      <c r="C13" s="469">
        <f>IFERROR(VLOOKUP(A13,'درآمد سود سهام '!$A$9:$S$23,13,0),0)</f>
        <v>0</v>
      </c>
      <c r="D13" s="469"/>
      <c r="E13" s="469">
        <f>IFERROR(VLOOKUP('سرمایه‌گذاری در سهام '!A13,'درآمد ناشی از تغییر قیمت اوراق '!$A$9:$I$29,9,0),0)</f>
        <v>0</v>
      </c>
      <c r="F13" s="469"/>
      <c r="G13" s="469">
        <f>IFERROR(VLOOKUP(A13,'درآمد ناشی از فروش '!$A$7:$Q$33,9,0),0)</f>
        <v>0</v>
      </c>
      <c r="H13" s="469"/>
      <c r="I13" s="469">
        <f t="shared" si="2"/>
        <v>0</v>
      </c>
      <c r="J13" s="470"/>
      <c r="K13" s="471">
        <f t="shared" si="1"/>
        <v>0</v>
      </c>
      <c r="L13" s="470"/>
      <c r="M13" s="469">
        <f>IFERROR(VLOOKUP(A13,'درآمد سود سهام '!$A$9:$S$23,19,0),0)</f>
        <v>0</v>
      </c>
      <c r="N13" s="469"/>
      <c r="O13" s="469">
        <f>IFERROR(VLOOKUP(A13,'درآمد ناشی از تغییر قیمت اوراق '!$A$7:$Q$28,17,0),0)</f>
        <v>0</v>
      </c>
      <c r="P13" s="469"/>
      <c r="Q13" s="469">
        <f>IFERROR(VLOOKUP(A13,'درآمد ناشی از فروش '!$A$9:$Q$33,17,0),0)</f>
        <v>0</v>
      </c>
      <c r="R13" s="469"/>
      <c r="S13" s="469">
        <f t="shared" si="0"/>
        <v>0</v>
      </c>
      <c r="T13" s="470"/>
      <c r="U13" s="471">
        <f>S13/'جمع درآمدها'!$J$5</f>
        <v>0</v>
      </c>
      <c r="W13" s="316"/>
      <c r="X13" s="322"/>
      <c r="Y13" s="313"/>
      <c r="Z13" s="314"/>
      <c r="AC13" s="317"/>
      <c r="AF13" s="318"/>
    </row>
    <row r="14" spans="1:32" s="315" customFormat="1" ht="51" customHeight="1" x14ac:dyDescent="1.05">
      <c r="A14" s="468" t="s">
        <v>59</v>
      </c>
      <c r="B14" s="468"/>
      <c r="C14" s="469">
        <f>IFERROR(VLOOKUP(A14,'درآمد سود سهام '!$A$9:$S$23,13,0),0)</f>
        <v>0</v>
      </c>
      <c r="D14" s="469"/>
      <c r="E14" s="469">
        <f>IFERROR(VLOOKUP('سرمایه‌گذاری در سهام '!A14,'درآمد ناشی از تغییر قیمت اوراق '!$A$9:$I$29,9,0),0)</f>
        <v>190583327868</v>
      </c>
      <c r="F14" s="469"/>
      <c r="G14" s="469">
        <f>IFERROR(VLOOKUP(A14,'درآمد ناشی از فروش '!$A$7:$Q$33,9,0),0)</f>
        <v>191995142</v>
      </c>
      <c r="H14" s="469"/>
      <c r="I14" s="469">
        <f t="shared" si="2"/>
        <v>190775323010</v>
      </c>
      <c r="J14" s="470"/>
      <c r="K14" s="471">
        <f t="shared" si="1"/>
        <v>0.12782632900510968</v>
      </c>
      <c r="L14" s="470"/>
      <c r="M14" s="469">
        <f>IFERROR(VLOOKUP(A14,'درآمد سود سهام '!$A$9:$S$23,19,0),0)</f>
        <v>137251511170</v>
      </c>
      <c r="N14" s="469"/>
      <c r="O14" s="469">
        <f>IFERROR(VLOOKUP(A14,'درآمد ناشی از تغییر قیمت اوراق '!$A$7:$Q$28,17,0),0)</f>
        <v>93193743384</v>
      </c>
      <c r="P14" s="469"/>
      <c r="Q14" s="469">
        <f>IFERROR(VLOOKUP(A14,'درآمد ناشی از فروش '!$A$9:$Q$33,17,0),0)</f>
        <v>36441602972</v>
      </c>
      <c r="R14" s="469"/>
      <c r="S14" s="469">
        <f t="shared" si="0"/>
        <v>266886857526</v>
      </c>
      <c r="T14" s="470"/>
      <c r="U14" s="471">
        <f>S14/'جمع درآمدها'!$J$5</f>
        <v>7.7663974032696481E-2</v>
      </c>
      <c r="W14" s="350"/>
      <c r="X14" s="322"/>
      <c r="Y14" s="313"/>
      <c r="Z14" s="314"/>
      <c r="AC14" s="317"/>
      <c r="AF14" s="318"/>
    </row>
    <row r="15" spans="1:32" s="315" customFormat="1" ht="51" customHeight="1" x14ac:dyDescent="1.05">
      <c r="A15" s="468" t="s">
        <v>103</v>
      </c>
      <c r="B15" s="468"/>
      <c r="C15" s="469">
        <f>IFERROR(VLOOKUP(A15,'درآمد سود سهام '!$A$9:$S$23,13,0),0)</f>
        <v>0</v>
      </c>
      <c r="D15" s="469"/>
      <c r="E15" s="469">
        <f>IFERROR(VLOOKUP('سرمایه‌گذاری در سهام '!A15,'درآمد ناشی از تغییر قیمت اوراق '!$A$9:$I$29,9,0),0)</f>
        <v>36692953888</v>
      </c>
      <c r="F15" s="469"/>
      <c r="G15" s="469">
        <f>IFERROR(VLOOKUP(A15,'درآمد ناشی از فروش '!$A$7:$Q$33,9,0),0)</f>
        <v>90332689397</v>
      </c>
      <c r="H15" s="469"/>
      <c r="I15" s="469">
        <f t="shared" si="2"/>
        <v>127025643285</v>
      </c>
      <c r="J15" s="470"/>
      <c r="K15" s="471">
        <f t="shared" si="1"/>
        <v>8.5111750379701853E-2</v>
      </c>
      <c r="L15" s="470"/>
      <c r="M15" s="469">
        <f>IFERROR(VLOOKUP(A15,'درآمد سود سهام '!$A$9:$S$24,19,0),0)</f>
        <v>0</v>
      </c>
      <c r="N15" s="469"/>
      <c r="O15" s="469">
        <f>IFERROR(VLOOKUP(A15,'درآمد ناشی از تغییر قیمت اوراق '!$A$7:$Q$28,17,0),0)</f>
        <v>249635286612</v>
      </c>
      <c r="P15" s="469"/>
      <c r="Q15" s="469">
        <f>IFERROR(VLOOKUP(A15,'درآمد ناشی از فروش '!$A$9:$Q$33,17,0),0)</f>
        <v>90332689397</v>
      </c>
      <c r="R15" s="469"/>
      <c r="S15" s="469">
        <f t="shared" si="0"/>
        <v>339967976009</v>
      </c>
      <c r="T15" s="470"/>
      <c r="U15" s="471">
        <f>S15/'جمع درآمدها'!$J$5</f>
        <v>9.8930551715680354E-2</v>
      </c>
      <c r="W15" s="350"/>
      <c r="X15" s="322"/>
      <c r="Y15" s="313"/>
      <c r="Z15" s="314"/>
      <c r="AC15" s="317"/>
      <c r="AF15" s="318"/>
    </row>
    <row r="16" spans="1:32" s="315" customFormat="1" ht="51" customHeight="1" x14ac:dyDescent="1.05">
      <c r="A16" s="468" t="s">
        <v>98</v>
      </c>
      <c r="B16" s="468"/>
      <c r="C16" s="469">
        <f>IFERROR(VLOOKUP(A16,'درآمد سود سهام '!$A$9:$S$23,13,0),0)</f>
        <v>0</v>
      </c>
      <c r="D16" s="469"/>
      <c r="E16" s="469">
        <f>IFERROR(VLOOKUP('سرمایه‌گذاری در سهام '!A16,'درآمد ناشی از تغییر قیمت اوراق '!$A$9:$I$29,9,0),0)</f>
        <v>129255220089</v>
      </c>
      <c r="F16" s="469"/>
      <c r="G16" s="469">
        <f>IFERROR(VLOOKUP(A16,'درآمد ناشی از فروش '!$A$7:$Q$33,9,0),0)</f>
        <v>14292199130</v>
      </c>
      <c r="H16" s="469"/>
      <c r="I16" s="469">
        <f t="shared" si="2"/>
        <v>143547419219</v>
      </c>
      <c r="J16" s="470"/>
      <c r="K16" s="471">
        <f t="shared" si="1"/>
        <v>9.6181934578407083E-2</v>
      </c>
      <c r="L16" s="470"/>
      <c r="M16" s="469">
        <f>IFERROR(VLOOKUP(A16,'درآمد سود سهام '!$A$9:$S$23,19,0),0)</f>
        <v>0</v>
      </c>
      <c r="N16" s="469"/>
      <c r="O16" s="469">
        <f>IFERROR(VLOOKUP(A16,'درآمد ناشی از تغییر قیمت اوراق '!$A$7:$Q$28,17,0),0)</f>
        <v>280664605179</v>
      </c>
      <c r="P16" s="469"/>
      <c r="Q16" s="469">
        <f>IFERROR(VLOOKUP(A16,'درآمد ناشی از فروش '!$A$9:$Q$33,17,0),0)</f>
        <v>33779773221</v>
      </c>
      <c r="R16" s="469"/>
      <c r="S16" s="469">
        <f t="shared" si="0"/>
        <v>314444378400</v>
      </c>
      <c r="T16" s="470"/>
      <c r="U16" s="471">
        <f>S16/'جمع درآمدها'!$J$5</f>
        <v>9.1503194519070338E-2</v>
      </c>
      <c r="W16" s="350"/>
      <c r="X16" s="312"/>
      <c r="Y16" s="313"/>
      <c r="Z16" s="314"/>
      <c r="AC16" s="317"/>
      <c r="AF16" s="318"/>
    </row>
    <row r="17" spans="1:32" s="315" customFormat="1" ht="51" customHeight="1" x14ac:dyDescent="1.05">
      <c r="A17" s="468" t="s">
        <v>67</v>
      </c>
      <c r="B17" s="468"/>
      <c r="C17" s="469">
        <f>IFERROR(VLOOKUP(A17,'درآمد سود سهام '!$A$9:$S$23,13,0),0)</f>
        <v>0</v>
      </c>
      <c r="D17" s="469"/>
      <c r="E17" s="469">
        <f>IFERROR(VLOOKUP('سرمایه‌گذاری در سهام '!A17,'درآمد ناشی از تغییر قیمت اوراق '!$A$9:$I$29,9,0),0)</f>
        <v>47991819689</v>
      </c>
      <c r="F17" s="469"/>
      <c r="G17" s="469">
        <f>IFERROR(VLOOKUP(A17,'درآمد ناشی از فروش '!$A$7:$Q$33,9,0),0)</f>
        <v>3508978053</v>
      </c>
      <c r="H17" s="469"/>
      <c r="I17" s="469">
        <f t="shared" si="2"/>
        <v>51500797742</v>
      </c>
      <c r="J17" s="470"/>
      <c r="K17" s="471">
        <f t="shared" si="1"/>
        <v>3.4507387078827945E-2</v>
      </c>
      <c r="L17" s="470"/>
      <c r="M17" s="469">
        <f>IFERROR(VLOOKUP(A17,'درآمد سود سهام '!$A$9:$S$23,19,0),0)</f>
        <v>7802000000</v>
      </c>
      <c r="N17" s="469"/>
      <c r="O17" s="469">
        <f>IFERROR(VLOOKUP(A17,'درآمد ناشی از تغییر قیمت اوراق '!$A$7:$Q$28,17,0),0)</f>
        <v>49819402002</v>
      </c>
      <c r="P17" s="469"/>
      <c r="Q17" s="469">
        <f>IFERROR(VLOOKUP(A17,'درآمد ناشی از فروش '!$A$9:$Q$33,17,0),0)</f>
        <v>3234886239</v>
      </c>
      <c r="R17" s="469"/>
      <c r="S17" s="469">
        <f t="shared" si="0"/>
        <v>60856288241</v>
      </c>
      <c r="T17" s="470"/>
      <c r="U17" s="471">
        <f>S17/'جمع درآمدها'!$J$5</f>
        <v>1.7709156732136494E-2</v>
      </c>
      <c r="W17" s="350"/>
      <c r="X17" s="312"/>
      <c r="Y17" s="313"/>
      <c r="Z17" s="314"/>
      <c r="AC17" s="317"/>
      <c r="AF17" s="318"/>
    </row>
    <row r="18" spans="1:32" s="315" customFormat="1" ht="51" customHeight="1" x14ac:dyDescent="1.05">
      <c r="A18" s="468" t="s">
        <v>83</v>
      </c>
      <c r="B18" s="468"/>
      <c r="C18" s="469">
        <f>IFERROR(VLOOKUP(A18,'درآمد سود سهام '!$A$9:$S$23,13,0),0)</f>
        <v>0</v>
      </c>
      <c r="D18" s="469"/>
      <c r="E18" s="469">
        <f>IFERROR(VLOOKUP('سرمایه‌گذاری در سهام '!A18,'درآمد ناشی از تغییر قیمت اوراق '!$A$9:$I$29,9,0),0)</f>
        <v>-145768331590</v>
      </c>
      <c r="F18" s="469"/>
      <c r="G18" s="469">
        <f>IFERROR(VLOOKUP(A18,'درآمد ناشی از فروش '!$A$7:$Q$33,9,0),0)</f>
        <v>426134228682</v>
      </c>
      <c r="H18" s="469"/>
      <c r="I18" s="469">
        <f t="shared" si="2"/>
        <v>280365897092</v>
      </c>
      <c r="J18" s="470"/>
      <c r="K18" s="471">
        <f t="shared" si="1"/>
        <v>0.18785523640086388</v>
      </c>
      <c r="L18" s="470"/>
      <c r="M18" s="469">
        <f>IFERROR(VLOOKUP(A18,'درآمد سود سهام '!$A$9:$S$23,19,0),0)</f>
        <v>10409632056</v>
      </c>
      <c r="N18" s="469"/>
      <c r="O18" s="469">
        <f>IFERROR(VLOOKUP(A18,'درآمد ناشی از تغییر قیمت اوراق '!$A$7:$Q$28,17,0),0)</f>
        <v>212986975220</v>
      </c>
      <c r="P18" s="469"/>
      <c r="Q18" s="469">
        <f>IFERROR(VLOOKUP(A18,'درآمد ناشی از فروش '!$A$9:$Q$33,17,0),0)</f>
        <v>597545540399</v>
      </c>
      <c r="R18" s="469"/>
      <c r="S18" s="469">
        <f t="shared" si="0"/>
        <v>820942147675</v>
      </c>
      <c r="T18" s="470"/>
      <c r="U18" s="471">
        <f>S18/'جمع درآمدها'!$J$5</f>
        <v>0.2388938527374509</v>
      </c>
      <c r="W18" s="350"/>
      <c r="X18" s="312"/>
      <c r="Y18" s="313"/>
      <c r="Z18" s="314"/>
      <c r="AC18" s="317"/>
      <c r="AF18" s="318"/>
    </row>
    <row r="19" spans="1:32" s="315" customFormat="1" ht="51" customHeight="1" x14ac:dyDescent="1.05">
      <c r="A19" s="468" t="s">
        <v>81</v>
      </c>
      <c r="B19" s="468"/>
      <c r="C19" s="469">
        <f>IFERROR(VLOOKUP(A19,'درآمد سود سهام '!$A$9:$S$23,13,0),0)</f>
        <v>0</v>
      </c>
      <c r="D19" s="469"/>
      <c r="E19" s="469">
        <f>IFERROR(VLOOKUP('سرمایه‌گذاری در سهام '!A19,'درآمد ناشی از تغییر قیمت اوراق '!$A$9:$I$29,9,0),0)</f>
        <v>109546608000</v>
      </c>
      <c r="F19" s="469"/>
      <c r="G19" s="469">
        <f>IFERROR(VLOOKUP(A19,'درآمد ناشی از فروش '!$A$7:$Q$33,9,0),0)</f>
        <v>0</v>
      </c>
      <c r="H19" s="469"/>
      <c r="I19" s="469">
        <f t="shared" si="2"/>
        <v>109546608000</v>
      </c>
      <c r="J19" s="470"/>
      <c r="K19" s="471">
        <f t="shared" si="1"/>
        <v>7.340016798120047E-2</v>
      </c>
      <c r="L19" s="470"/>
      <c r="M19" s="469">
        <f>IFERROR(VLOOKUP(A19,'درآمد سود سهام '!$A$9:$S$23,19,0),0)</f>
        <v>88964308890</v>
      </c>
      <c r="N19" s="469"/>
      <c r="O19" s="469">
        <f>IFERROR(VLOOKUP(A19,'درآمد ناشی از تغییر قیمت اوراق '!$A$7:$Q$28,17,0),0)</f>
        <v>48005537577</v>
      </c>
      <c r="P19" s="469"/>
      <c r="Q19" s="469">
        <f>IFERROR(VLOOKUP(A19,'درآمد ناشی از فروش '!$A$9:$Q$33,17,0),0)</f>
        <v>5016651036</v>
      </c>
      <c r="R19" s="469"/>
      <c r="S19" s="469">
        <f t="shared" si="0"/>
        <v>141986497503</v>
      </c>
      <c r="T19" s="470"/>
      <c r="U19" s="471">
        <f>S19/'جمع درآمدها'!$J$5</f>
        <v>4.1318016770429573E-2</v>
      </c>
      <c r="W19" s="350"/>
      <c r="X19" s="312"/>
      <c r="Y19" s="313"/>
      <c r="Z19" s="314"/>
      <c r="AC19" s="317"/>
      <c r="AF19" s="318"/>
    </row>
    <row r="20" spans="1:32" s="315" customFormat="1" ht="51" customHeight="1" x14ac:dyDescent="1.05">
      <c r="A20" s="468" t="s">
        <v>112</v>
      </c>
      <c r="B20" s="468"/>
      <c r="C20" s="469">
        <f>IFERROR(VLOOKUP(A20,'درآمد سود سهام '!$A$9:$S$23,13,0),0)</f>
        <v>0</v>
      </c>
      <c r="D20" s="469"/>
      <c r="E20" s="469">
        <f>IFERROR(VLOOKUP('سرمایه‌گذاری در سهام '!A20,'درآمد ناشی از تغییر قیمت اوراق '!$A$9:$I$29,9,0),0)</f>
        <v>0</v>
      </c>
      <c r="F20" s="469"/>
      <c r="G20" s="469">
        <f>IFERROR(VLOOKUP(A20,'درآمد ناشی از فروش '!$A$7:$Q$33,9,0),0)</f>
        <v>0</v>
      </c>
      <c r="H20" s="469"/>
      <c r="I20" s="469">
        <f t="shared" si="2"/>
        <v>0</v>
      </c>
      <c r="J20" s="470"/>
      <c r="K20" s="471">
        <f t="shared" si="1"/>
        <v>0</v>
      </c>
      <c r="L20" s="470"/>
      <c r="M20" s="469">
        <f>IFERROR(VLOOKUP(A20,'درآمد سود سهام '!$A$9:$S$23,19,0),0)</f>
        <v>0</v>
      </c>
      <c r="N20" s="469"/>
      <c r="O20" s="469">
        <f>IFERROR(VLOOKUP(A20,'درآمد ناشی از تغییر قیمت اوراق '!$A$7:$Q$28,17,0),0)</f>
        <v>0</v>
      </c>
      <c r="P20" s="469"/>
      <c r="Q20" s="469">
        <f>IFERROR(VLOOKUP(A20,'درآمد ناشی از فروش '!$A$9:$Q$33,17,0),0)</f>
        <v>0</v>
      </c>
      <c r="R20" s="469"/>
      <c r="S20" s="469">
        <f t="shared" si="0"/>
        <v>0</v>
      </c>
      <c r="T20" s="470"/>
      <c r="U20" s="471">
        <f>S20/'جمع درآمدها'!$J$5</f>
        <v>0</v>
      </c>
      <c r="W20" s="350"/>
      <c r="X20" s="312"/>
      <c r="Y20" s="313"/>
      <c r="Z20" s="314"/>
      <c r="AC20" s="317"/>
    </row>
    <row r="21" spans="1:32" s="315" customFormat="1" ht="51" customHeight="1" x14ac:dyDescent="1.05">
      <c r="A21" s="468" t="s">
        <v>96</v>
      </c>
      <c r="B21" s="468"/>
      <c r="C21" s="469">
        <f>IFERROR(VLOOKUP(A21,'درآمد سود سهام '!$A$9:$S$23,13,0),0)</f>
        <v>0</v>
      </c>
      <c r="D21" s="469"/>
      <c r="E21" s="469">
        <f>IFERROR(VLOOKUP('سرمایه‌گذاری در سهام '!A21,'درآمد ناشی از تغییر قیمت اوراق '!$A$9:$I$29,9,0),0)</f>
        <v>30617748260</v>
      </c>
      <c r="F21" s="469"/>
      <c r="G21" s="469">
        <f>IFERROR(VLOOKUP(A21,'درآمد ناشی از فروش '!$A$7:$Q$33,9,0),0)</f>
        <v>0</v>
      </c>
      <c r="H21" s="469"/>
      <c r="I21" s="469">
        <f t="shared" si="2"/>
        <v>30617748260</v>
      </c>
      <c r="J21" s="470"/>
      <c r="K21" s="471">
        <f t="shared" si="1"/>
        <v>2.0514992718807946E-2</v>
      </c>
      <c r="L21" s="470"/>
      <c r="M21" s="469">
        <f>IFERROR(VLOOKUP(A21,'درآمد سود سهام '!$A$9:$S$23,19,0),0)</f>
        <v>13735840419</v>
      </c>
      <c r="N21" s="469"/>
      <c r="O21" s="469">
        <f>IFERROR(VLOOKUP(A21,'درآمد ناشی از تغییر قیمت اوراق '!$A$7:$Q$28,17,0),0)</f>
        <v>1000593783</v>
      </c>
      <c r="P21" s="469"/>
      <c r="Q21" s="469">
        <f>IFERROR(VLOOKUP(A21,'درآمد ناشی از فروش '!$A$9:$Q$33,17,0),0)</f>
        <v>0</v>
      </c>
      <c r="R21" s="469"/>
      <c r="S21" s="469">
        <f t="shared" si="0"/>
        <v>14736434202</v>
      </c>
      <c r="T21" s="470"/>
      <c r="U21" s="471">
        <f>S21/'جمع درآمدها'!$J$5</f>
        <v>4.2882967479474805E-3</v>
      </c>
      <c r="W21" s="350"/>
      <c r="X21" s="312"/>
      <c r="Y21" s="313"/>
      <c r="Z21" s="314"/>
      <c r="AC21" s="317"/>
    </row>
    <row r="22" spans="1:32" s="315" customFormat="1" ht="51" customHeight="1" x14ac:dyDescent="1.05">
      <c r="A22" s="468" t="s">
        <v>60</v>
      </c>
      <c r="B22" s="468"/>
      <c r="C22" s="469">
        <f>IFERROR(VLOOKUP(A22,'درآمد سود سهام '!$A$9:$S$23,13,0),0)</f>
        <v>0</v>
      </c>
      <c r="D22" s="469"/>
      <c r="E22" s="469">
        <f>IFERROR(VLOOKUP('سرمایه‌گذاری در سهام '!A22,'درآمد ناشی از تغییر قیمت اوراق '!$A$9:$I$29,9,0),0)</f>
        <v>43610266500</v>
      </c>
      <c r="F22" s="469"/>
      <c r="G22" s="469">
        <f>IFERROR(VLOOKUP(A22,'درآمد ناشی از فروش '!$A$7:$Q$33,9,0),0)</f>
        <v>0</v>
      </c>
      <c r="H22" s="469"/>
      <c r="I22" s="469">
        <f t="shared" si="2"/>
        <v>43610266500</v>
      </c>
      <c r="J22" s="470"/>
      <c r="K22" s="471">
        <f t="shared" si="1"/>
        <v>2.9220447307733342E-2</v>
      </c>
      <c r="L22" s="470"/>
      <c r="M22" s="469">
        <v>0</v>
      </c>
      <c r="N22" s="469"/>
      <c r="O22" s="469">
        <f>IFERROR(VLOOKUP(A22,'درآمد ناشی از تغییر قیمت اوراق '!$A$7:$Q$28,17,0),0)</f>
        <v>98806099965</v>
      </c>
      <c r="P22" s="469"/>
      <c r="Q22" s="469">
        <f>IFERROR(VLOOKUP(A22,'درآمد ناشی از فروش '!$A$9:$Q$33,17,0),0)</f>
        <v>52315255975</v>
      </c>
      <c r="R22" s="469">
        <v>9504112545</v>
      </c>
      <c r="S22" s="469">
        <f t="shared" si="0"/>
        <v>151121355940</v>
      </c>
      <c r="T22" s="470"/>
      <c r="U22" s="471">
        <f>S22/'جمع درآمدها'!$J$5</f>
        <v>4.3976257101257452E-2</v>
      </c>
      <c r="W22" s="350"/>
      <c r="X22" s="312"/>
      <c r="Y22" s="313"/>
      <c r="Z22" s="314"/>
      <c r="AC22" s="317"/>
    </row>
    <row r="23" spans="1:32" s="315" customFormat="1" ht="51" customHeight="1" x14ac:dyDescent="1.05">
      <c r="A23" s="468" t="s">
        <v>74</v>
      </c>
      <c r="B23" s="468"/>
      <c r="C23" s="469">
        <f>IFERROR(VLOOKUP(A23,'درآمد سود سهام '!$A$9:$S$23,13,0),0)</f>
        <v>0</v>
      </c>
      <c r="D23" s="469"/>
      <c r="E23" s="469">
        <f>IFERROR(VLOOKUP('سرمایه‌گذاری در سهام '!A23,'درآمد ناشی از تغییر قیمت اوراق '!$A$9:$I$29,9,0),0)</f>
        <v>0</v>
      </c>
      <c r="F23" s="469"/>
      <c r="G23" s="469">
        <f>IFERROR(VLOOKUP(A23,'درآمد ناشی از فروش '!$A$7:$Q$33,9,0),0)</f>
        <v>0</v>
      </c>
      <c r="H23" s="469"/>
      <c r="I23" s="469">
        <f t="shared" si="2"/>
        <v>0</v>
      </c>
      <c r="J23" s="470"/>
      <c r="K23" s="471">
        <f t="shared" si="1"/>
        <v>0</v>
      </c>
      <c r="L23" s="470"/>
      <c r="M23" s="469">
        <f>IFERROR(VLOOKUP(A23,'درآمد سود سهام '!$A$9:$S$23,19,0),0)</f>
        <v>0</v>
      </c>
      <c r="N23" s="469"/>
      <c r="O23" s="469">
        <f>IFERROR(VLOOKUP(A23,'درآمد ناشی از تغییر قیمت اوراق '!$A$7:$Q$28,17,0),0)</f>
        <v>0</v>
      </c>
      <c r="P23" s="469"/>
      <c r="Q23" s="469">
        <f>IFERROR(VLOOKUP(A23,'درآمد ناشی از فروش '!$A$9:$Q$33,17,0),0)</f>
        <v>0</v>
      </c>
      <c r="R23" s="469"/>
      <c r="S23" s="469">
        <f t="shared" si="0"/>
        <v>0</v>
      </c>
      <c r="T23" s="470"/>
      <c r="U23" s="471">
        <f>S23/'جمع درآمدها'!$J$5</f>
        <v>0</v>
      </c>
      <c r="W23" s="350"/>
      <c r="X23" s="312"/>
      <c r="Y23" s="313"/>
      <c r="Z23" s="314"/>
      <c r="AC23" s="317"/>
    </row>
    <row r="24" spans="1:32" s="315" customFormat="1" ht="51" customHeight="1" x14ac:dyDescent="1.05">
      <c r="A24" s="468" t="s">
        <v>107</v>
      </c>
      <c r="B24" s="468"/>
      <c r="C24" s="469">
        <f>IFERROR(VLOOKUP(A24,'درآمد سود سهام '!$A$9:$S$23,13,0),0)</f>
        <v>0</v>
      </c>
      <c r="D24" s="469"/>
      <c r="E24" s="469">
        <f>IFERROR(VLOOKUP('سرمایه‌گذاری در سهام '!A24,'درآمد ناشی از تغییر قیمت اوراق '!$A$9:$I$29,9,0),0)</f>
        <v>0</v>
      </c>
      <c r="F24" s="469"/>
      <c r="G24" s="469">
        <f>IFERROR(VLOOKUP(A24,'درآمد ناشی از فروش '!$A$7:$Q$33,9,0),0)</f>
        <v>0</v>
      </c>
      <c r="H24" s="469"/>
      <c r="I24" s="469">
        <f>C24+E24+G24</f>
        <v>0</v>
      </c>
      <c r="J24" s="470"/>
      <c r="K24" s="471">
        <f t="shared" si="1"/>
        <v>0</v>
      </c>
      <c r="L24" s="470"/>
      <c r="M24" s="469">
        <f>IFERROR(VLOOKUP(A24,'درآمد سود سهام '!$A$9:$S$23,19,0),0)</f>
        <v>0</v>
      </c>
      <c r="N24" s="469"/>
      <c r="O24" s="469">
        <f>IFERROR(VLOOKUP(A24,'درآمد ناشی از تغییر قیمت اوراق '!$A$7:$Q$28,17,0),0)</f>
        <v>0</v>
      </c>
      <c r="P24" s="469"/>
      <c r="Q24" s="469">
        <f>IFERROR(VLOOKUP(A24,'درآمد ناشی از فروش '!$A$9:$Q$33,17,0),0)</f>
        <v>0</v>
      </c>
      <c r="R24" s="469"/>
      <c r="S24" s="469">
        <f t="shared" si="0"/>
        <v>0</v>
      </c>
      <c r="T24" s="470"/>
      <c r="U24" s="471">
        <f>S24/'جمع درآمدها'!$J$5</f>
        <v>0</v>
      </c>
      <c r="W24" s="350"/>
      <c r="X24" s="312"/>
      <c r="Y24" s="313"/>
      <c r="Z24" s="314"/>
      <c r="AC24" s="317"/>
    </row>
    <row r="25" spans="1:32" s="315" customFormat="1" ht="51" customHeight="1" x14ac:dyDescent="1.05">
      <c r="A25" s="468" t="s">
        <v>110</v>
      </c>
      <c r="B25" s="468"/>
      <c r="C25" s="469">
        <f>IFERROR(VLOOKUP(A25,'درآمد سود سهام '!$A$9:$S$23,13,0),0)</f>
        <v>0</v>
      </c>
      <c r="D25" s="469"/>
      <c r="E25" s="469">
        <f>IFERROR(VLOOKUP('سرمایه‌گذاری در سهام '!A25,'درآمد ناشی از تغییر قیمت اوراق '!$A$9:$I$29,9,0),0)</f>
        <v>15599391921</v>
      </c>
      <c r="F25" s="469"/>
      <c r="G25" s="469">
        <f>IFERROR(VLOOKUP(A25,'درآمد ناشی از فروش '!$A$7:$Q$33,9,0),0)</f>
        <v>59389789324</v>
      </c>
      <c r="H25" s="469"/>
      <c r="I25" s="469">
        <f t="shared" si="2"/>
        <v>74989181245</v>
      </c>
      <c r="J25" s="470"/>
      <c r="K25" s="471">
        <f t="shared" si="1"/>
        <v>5.0245448952245864E-2</v>
      </c>
      <c r="L25" s="470"/>
      <c r="M25" s="469">
        <f>IFERROR(VLOOKUP(A25,'درآمد سود سهام '!$A$9:$S$23,19,0),0)</f>
        <v>24220000000</v>
      </c>
      <c r="N25" s="469"/>
      <c r="O25" s="469">
        <f>IFERROR(VLOOKUP(A25,'درآمد ناشی از تغییر قیمت اوراق '!$A$7:$Q$28,17,0),0)</f>
        <v>96214598033</v>
      </c>
      <c r="P25" s="469"/>
      <c r="Q25" s="469">
        <f>IFERROR(VLOOKUP(A25,'درآمد ناشی از فروش '!$A$9:$Q$33,17,0),0)</f>
        <v>81265178169</v>
      </c>
      <c r="R25" s="469">
        <v>-1838175538</v>
      </c>
      <c r="S25" s="469">
        <f>M25+O25+Q25</f>
        <v>201699776202</v>
      </c>
      <c r="T25" s="470"/>
      <c r="U25" s="471">
        <f>S25/'جمع درآمدها'!$J$5</f>
        <v>5.86945581605747E-2</v>
      </c>
      <c r="W25" s="350"/>
      <c r="X25" s="312"/>
      <c r="Y25" s="313"/>
      <c r="Z25" s="314"/>
      <c r="AC25" s="317"/>
    </row>
    <row r="26" spans="1:32" s="315" customFormat="1" ht="51" customHeight="1" x14ac:dyDescent="1.05">
      <c r="A26" s="468" t="s">
        <v>111</v>
      </c>
      <c r="B26" s="468"/>
      <c r="C26" s="469">
        <f>IFERROR(VLOOKUP(A26,'درآمد سود سهام '!$A$9:$S$23,13,0),0)</f>
        <v>0</v>
      </c>
      <c r="D26" s="469"/>
      <c r="E26" s="469">
        <f>IFERROR(VLOOKUP('سرمایه‌گذاری در سهام '!A26,'درآمد ناشی از تغییر قیمت اوراق '!$A$9:$I$29,9,0),0)</f>
        <v>59734656986</v>
      </c>
      <c r="F26" s="469"/>
      <c r="G26" s="469">
        <f>IFERROR(VLOOKUP(A26,'درآمد ناشی از فروش '!$A$7:$Q$33,9,0),0)</f>
        <v>0</v>
      </c>
      <c r="H26" s="469"/>
      <c r="I26" s="469">
        <f t="shared" si="2"/>
        <v>59734656986</v>
      </c>
      <c r="J26" s="470"/>
      <c r="K26" s="471">
        <f t="shared" si="1"/>
        <v>4.0024368961490711E-2</v>
      </c>
      <c r="L26" s="470"/>
      <c r="M26" s="469">
        <f>IFERROR(VLOOKUP(A26,'درآمد سود سهام '!$A$9:$S$23,19,0),0)</f>
        <v>23310606240</v>
      </c>
      <c r="N26" s="469"/>
      <c r="O26" s="469">
        <f>IFERROR(VLOOKUP(A26,'درآمد ناشی از تغییر قیمت اوراق '!$A$7:$Q$28,17,0),0)</f>
        <v>-70014440979</v>
      </c>
      <c r="P26" s="469"/>
      <c r="Q26" s="469">
        <f>IFERROR(VLOOKUP(A26,'درآمد ناشی از فروش '!$A$9:$Q$33,17,0),0)</f>
        <v>0</v>
      </c>
      <c r="R26" s="469"/>
      <c r="S26" s="469">
        <f t="shared" si="0"/>
        <v>-46703834739</v>
      </c>
      <c r="T26" s="470"/>
      <c r="U26" s="471">
        <f>S26/'جمع درآمدها'!$J$5</f>
        <v>-1.3590798145778621E-2</v>
      </c>
      <c r="W26" s="350"/>
      <c r="X26" s="312"/>
      <c r="Y26" s="313"/>
      <c r="Z26" s="314"/>
      <c r="AC26" s="317"/>
    </row>
    <row r="27" spans="1:32" s="315" customFormat="1" ht="51" customHeight="1" x14ac:dyDescent="1.05">
      <c r="A27" s="468" t="s">
        <v>106</v>
      </c>
      <c r="B27" s="468"/>
      <c r="C27" s="469">
        <f>IFERROR(VLOOKUP(A27,'درآمد سود سهام '!$A$9:$S$23,13,0),0)</f>
        <v>0</v>
      </c>
      <c r="D27" s="469"/>
      <c r="E27" s="469">
        <f>IFERROR(VLOOKUP('سرمایه‌گذاری در سهام '!A27,'درآمد ناشی از تغییر قیمت اوراق '!$A$9:$I$29,9,0),0)</f>
        <v>0</v>
      </c>
      <c r="F27" s="469"/>
      <c r="G27" s="469">
        <f>IFERROR(VLOOKUP(A27,'درآمد ناشی از فروش '!$A$7:$Q$33,9,0),0)</f>
        <v>0</v>
      </c>
      <c r="H27" s="469"/>
      <c r="I27" s="469">
        <f t="shared" si="2"/>
        <v>0</v>
      </c>
      <c r="J27" s="470"/>
      <c r="K27" s="471">
        <f t="shared" si="1"/>
        <v>0</v>
      </c>
      <c r="L27" s="470"/>
      <c r="M27" s="469">
        <f>IFERROR(VLOOKUP(A27,'درآمد سود سهام '!$A$9:$S$23,19,0),0)</f>
        <v>0</v>
      </c>
      <c r="N27" s="469"/>
      <c r="O27" s="469">
        <f>IFERROR(VLOOKUP(A27,'درآمد ناشی از تغییر قیمت اوراق '!$A$7:$Q$28,17,0),0)</f>
        <v>0</v>
      </c>
      <c r="P27" s="469"/>
      <c r="Q27" s="469">
        <f>IFERROR(VLOOKUP(A27,'درآمد ناشی از فروش '!$A$9:$Q$33,17,0),0)</f>
        <v>0</v>
      </c>
      <c r="R27" s="469"/>
      <c r="S27" s="469">
        <f t="shared" si="0"/>
        <v>0</v>
      </c>
      <c r="T27" s="470"/>
      <c r="U27" s="471">
        <f>S27/'جمع درآمدها'!$J$5</f>
        <v>0</v>
      </c>
      <c r="W27" s="350"/>
      <c r="X27" s="312"/>
      <c r="Y27" s="313"/>
      <c r="Z27" s="314"/>
      <c r="AC27" s="317"/>
    </row>
    <row r="28" spans="1:32" s="315" customFormat="1" ht="51" customHeight="1" x14ac:dyDescent="1.05">
      <c r="A28" s="468" t="s">
        <v>71</v>
      </c>
      <c r="B28" s="468"/>
      <c r="C28" s="469">
        <f>IFERROR(VLOOKUP(A28,'درآمد سود سهام '!$A$9:$S$23,13,0),0)</f>
        <v>0</v>
      </c>
      <c r="D28" s="469"/>
      <c r="E28" s="469">
        <f>IFERROR(VLOOKUP('سرمایه‌گذاری در سهام '!A28,'درآمد ناشی از تغییر قیمت اوراق '!$A$9:$I$29,9,0),0)</f>
        <v>0</v>
      </c>
      <c r="F28" s="469"/>
      <c r="G28" s="469">
        <f>IFERROR(VLOOKUP(A28,'درآمد ناشی از فروش '!$A$7:$Q$33,9,0),0)</f>
        <v>0</v>
      </c>
      <c r="H28" s="469"/>
      <c r="I28" s="469">
        <f t="shared" si="2"/>
        <v>0</v>
      </c>
      <c r="J28" s="470"/>
      <c r="K28" s="471">
        <f t="shared" si="1"/>
        <v>0</v>
      </c>
      <c r="L28" s="470"/>
      <c r="M28" s="469">
        <f>IFERROR(VLOOKUP(A28,'درآمد سود سهام '!$A$9:$S$23,19,0),0)</f>
        <v>0</v>
      </c>
      <c r="N28" s="469"/>
      <c r="O28" s="469">
        <f>IFERROR(VLOOKUP(A28,'درآمد ناشی از تغییر قیمت اوراق '!$A$7:$Q$28,17,0),0)</f>
        <v>0</v>
      </c>
      <c r="P28" s="469"/>
      <c r="Q28" s="469">
        <f>IFERROR(VLOOKUP(A28,'درآمد ناشی از فروش '!$A$9:$Q$33,17,0),0)</f>
        <v>0</v>
      </c>
      <c r="R28" s="469"/>
      <c r="S28" s="469">
        <f t="shared" si="0"/>
        <v>0</v>
      </c>
      <c r="T28" s="470"/>
      <c r="U28" s="471">
        <f>S28/'جمع درآمدها'!$J$5</f>
        <v>0</v>
      </c>
      <c r="W28" s="350"/>
      <c r="X28" s="312"/>
      <c r="Y28" s="313"/>
      <c r="Z28" s="314"/>
      <c r="AC28" s="317"/>
    </row>
    <row r="29" spans="1:32" s="313" customFormat="1" ht="51" customHeight="1" x14ac:dyDescent="1.05">
      <c r="A29" s="468" t="s">
        <v>61</v>
      </c>
      <c r="B29" s="468"/>
      <c r="C29" s="469">
        <f>IFERROR(VLOOKUP(A29,'درآمد سود سهام '!$A$9:$S$23,13,0),0)</f>
        <v>0</v>
      </c>
      <c r="D29" s="469"/>
      <c r="E29" s="469">
        <f>IFERROR(VLOOKUP('سرمایه‌گذاری در سهام '!A29,'درآمد ناشی از تغییر قیمت اوراق '!$A$9:$I$29,9,0),0)</f>
        <v>0</v>
      </c>
      <c r="F29" s="469"/>
      <c r="G29" s="469">
        <f>IFERROR(VLOOKUP(A29,'درآمد ناشی از فروش '!$A$7:$Q$33,9,0),0)</f>
        <v>0</v>
      </c>
      <c r="H29" s="469"/>
      <c r="I29" s="469">
        <f t="shared" si="2"/>
        <v>0</v>
      </c>
      <c r="J29" s="472"/>
      <c r="K29" s="471">
        <f t="shared" si="1"/>
        <v>0</v>
      </c>
      <c r="L29" s="472"/>
      <c r="M29" s="469">
        <f>IFERROR(VLOOKUP(A29,'درآمد سود سهام '!$A$9:$S$23,19,0),0)</f>
        <v>20558011414</v>
      </c>
      <c r="N29" s="472"/>
      <c r="O29" s="469">
        <f>IFERROR(VLOOKUP(A29,'درآمد ناشی از تغییر قیمت اوراق '!$A$7:$Q$28,17,0),0)</f>
        <v>0</v>
      </c>
      <c r="P29" s="469"/>
      <c r="Q29" s="469">
        <f>IFERROR(VLOOKUP(A29,'درآمد ناشی از فروش '!$A$9:$Q$33,17,0),0)</f>
        <v>228404351666</v>
      </c>
      <c r="R29" s="472"/>
      <c r="S29" s="469">
        <f t="shared" si="0"/>
        <v>248962363080</v>
      </c>
      <c r="T29" s="472"/>
      <c r="U29" s="471">
        <f>S29/'جمع درآمدها'!$J$5</f>
        <v>7.2447952966287324E-2</v>
      </c>
      <c r="V29" s="315"/>
      <c r="W29" s="350"/>
      <c r="X29" s="312"/>
      <c r="Z29" s="314"/>
      <c r="AA29" s="321"/>
      <c r="AC29" s="317"/>
      <c r="AE29" s="315"/>
    </row>
    <row r="30" spans="1:32" s="313" customFormat="1" ht="51" customHeight="1" x14ac:dyDescent="1.05">
      <c r="A30" s="468" t="s">
        <v>70</v>
      </c>
      <c r="B30" s="468"/>
      <c r="C30" s="469">
        <f>IFERROR(VLOOKUP(A30,'درآمد سود سهام '!$A$9:$S$23,13,0),0)</f>
        <v>0</v>
      </c>
      <c r="D30" s="469"/>
      <c r="E30" s="469">
        <f>IFERROR(VLOOKUP('سرمایه‌گذاری در سهام '!A30,'درآمد ناشی از تغییر قیمت اوراق '!$A$9:$I$29,9,0),0)</f>
        <v>0</v>
      </c>
      <c r="F30" s="469"/>
      <c r="G30" s="469">
        <f>IFERROR(VLOOKUP(A30,'درآمد ناشی از فروش '!$A$7:$Q$33,9,0),0)</f>
        <v>0</v>
      </c>
      <c r="H30" s="469"/>
      <c r="I30" s="469">
        <f t="shared" si="2"/>
        <v>0</v>
      </c>
      <c r="J30" s="470"/>
      <c r="K30" s="471">
        <f t="shared" si="1"/>
        <v>0</v>
      </c>
      <c r="L30" s="470"/>
      <c r="M30" s="469">
        <f>IFERROR(VLOOKUP(A30,'درآمد سود سهام '!$A$9:$S$23,19,0),0)</f>
        <v>0</v>
      </c>
      <c r="N30" s="472"/>
      <c r="O30" s="469">
        <f>IFERROR(VLOOKUP(A30,'درآمد ناشی از تغییر قیمت اوراق '!$A$7:$Q$28,17,0),0)</f>
        <v>0</v>
      </c>
      <c r="P30" s="469"/>
      <c r="Q30" s="469">
        <f>IFERROR(VLOOKUP(A30,'درآمد ناشی از فروش '!$A$9:$Q$33,17,0),0)</f>
        <v>0</v>
      </c>
      <c r="R30" s="473"/>
      <c r="S30" s="469">
        <f t="shared" si="0"/>
        <v>0</v>
      </c>
      <c r="T30" s="470"/>
      <c r="U30" s="471">
        <f>S30/'جمع درآمدها'!$J$5</f>
        <v>0</v>
      </c>
      <c r="V30" s="315"/>
      <c r="W30" s="350"/>
      <c r="X30" s="312"/>
      <c r="Z30" s="314"/>
      <c r="AA30" s="321"/>
      <c r="AC30" s="317"/>
      <c r="AE30" s="315"/>
    </row>
    <row r="31" spans="1:32" s="319" customFormat="1" ht="51" customHeight="1" x14ac:dyDescent="1.05">
      <c r="A31" s="468" t="s">
        <v>84</v>
      </c>
      <c r="B31" s="468"/>
      <c r="C31" s="469">
        <f>IFERROR(VLOOKUP(A31,'درآمد سود سهام '!$A$9:$S$23,13,0),0)</f>
        <v>0</v>
      </c>
      <c r="D31" s="469"/>
      <c r="E31" s="469">
        <f>IFERROR(VLOOKUP('سرمایه‌گذاری در سهام '!A31,'درآمد ناشی از تغییر قیمت اوراق '!$A$9:$I$29,9,0),0)</f>
        <v>-6207511478</v>
      </c>
      <c r="F31" s="469"/>
      <c r="G31" s="469">
        <f>IFERROR(VLOOKUP(A31,'درآمد ناشی از فروش '!$A$7:$Q$33,9,0),0)</f>
        <v>14650871002</v>
      </c>
      <c r="H31" s="469"/>
      <c r="I31" s="469">
        <f t="shared" si="2"/>
        <v>8443359524</v>
      </c>
      <c r="J31" s="473"/>
      <c r="K31" s="471">
        <f t="shared" si="1"/>
        <v>5.6573546064271462E-3</v>
      </c>
      <c r="L31" s="473"/>
      <c r="M31" s="469">
        <f>IFERROR(VLOOKUP(A31,'درآمد سود سهام '!$A$9:$S$23,19,0),0)</f>
        <v>3896588629</v>
      </c>
      <c r="N31" s="473"/>
      <c r="O31" s="469">
        <f>IFERROR(VLOOKUP(A31,'درآمد ناشی از تغییر قیمت اوراق '!$A$7:$Q$28,17,0),0)</f>
        <v>94072730086</v>
      </c>
      <c r="P31" s="469"/>
      <c r="Q31" s="469">
        <f>IFERROR(VLOOKUP(A31,'درآمد ناشی از فروش '!$A$9:$Q$33,17,0),0)</f>
        <v>14650871002</v>
      </c>
      <c r="R31" s="473"/>
      <c r="S31" s="469">
        <f t="shared" si="0"/>
        <v>112620189717</v>
      </c>
      <c r="T31" s="473"/>
      <c r="U31" s="471">
        <f>S31/'جمع درآمدها'!$J$5</f>
        <v>3.2772432373843502E-2</v>
      </c>
      <c r="W31" s="351"/>
      <c r="X31" s="312"/>
      <c r="Y31" s="313"/>
      <c r="Z31" s="314"/>
      <c r="AC31" s="320"/>
      <c r="AE31" s="315"/>
    </row>
    <row r="32" spans="1:32" s="311" customFormat="1" ht="42.75" x14ac:dyDescent="1.05">
      <c r="A32" s="468" t="s">
        <v>94</v>
      </c>
      <c r="B32" s="468"/>
      <c r="C32" s="469">
        <f>IFERROR(VLOOKUP(A32,'درآمد سود سهام '!$A$9:$S$23,13,0),0)</f>
        <v>0</v>
      </c>
      <c r="D32" s="469"/>
      <c r="E32" s="469">
        <f>IFERROR(VLOOKUP('سرمایه‌گذاری در سهام '!A32,'درآمد ناشی از تغییر قیمت اوراق '!$A$9:$I$29,9,0),0)</f>
        <v>0</v>
      </c>
      <c r="F32" s="469"/>
      <c r="G32" s="469">
        <f>IFERROR(VLOOKUP(A32,'درآمد ناشی از فروش '!$A$7:$Q$33,9,0),0)</f>
        <v>0</v>
      </c>
      <c r="H32" s="469"/>
      <c r="I32" s="469">
        <f t="shared" si="2"/>
        <v>0</v>
      </c>
      <c r="J32" s="474"/>
      <c r="K32" s="471">
        <f>I32/W$10</f>
        <v>0</v>
      </c>
      <c r="L32" s="474"/>
      <c r="M32" s="469">
        <f>IFERROR(VLOOKUP(A32,'درآمد سود سهام '!$A$9:$S$23,19,0),0)</f>
        <v>26545454545</v>
      </c>
      <c r="N32" s="474"/>
      <c r="O32" s="469">
        <f>IFERROR(VLOOKUP(A32,'درآمد ناشی از تغییر قیمت اوراق '!$A$7:$Q$28,17,0),0)</f>
        <v>0</v>
      </c>
      <c r="P32" s="469"/>
      <c r="Q32" s="469">
        <f>IFERROR(VLOOKUP(A32,'درآمد ناشی از فروش '!$A$9:$Q$33,17,0),0)</f>
        <v>243574489790</v>
      </c>
      <c r="R32" s="474"/>
      <c r="S32" s="469">
        <f t="shared" si="0"/>
        <v>270119944335</v>
      </c>
      <c r="T32" s="474"/>
      <c r="U32" s="471">
        <f>S32/'جمع درآمدها'!$J$5</f>
        <v>7.8604801064447824E-2</v>
      </c>
      <c r="W32" s="352"/>
      <c r="X32" s="312"/>
      <c r="Y32" s="313"/>
      <c r="Z32" s="314"/>
      <c r="AC32" s="181"/>
      <c r="AE32" s="315"/>
    </row>
    <row r="33" spans="1:31" s="311" customFormat="1" ht="42.75" x14ac:dyDescent="1.05">
      <c r="A33" s="468" t="s">
        <v>100</v>
      </c>
      <c r="B33" s="468"/>
      <c r="C33" s="469">
        <f>IFERROR(VLOOKUP(A33,'درآمد سود سهام '!$A$9:$S$23,13,0),0)</f>
        <v>0</v>
      </c>
      <c r="D33" s="469"/>
      <c r="E33" s="469">
        <f>IFERROR(VLOOKUP('سرمایه‌گذاری در سهام '!A33,'درآمد ناشی از تغییر قیمت اوراق '!$A$9:$I$29,9,0),0)</f>
        <v>7493602371</v>
      </c>
      <c r="F33" s="469"/>
      <c r="G33" s="469">
        <f>IFERROR(VLOOKUP(A33,'درآمد ناشی از فروش '!$A$7:$Q$33,9,0),0)</f>
        <v>28128891318</v>
      </c>
      <c r="H33" s="469"/>
      <c r="I33" s="469">
        <f t="shared" si="2"/>
        <v>35622493689</v>
      </c>
      <c r="J33" s="474"/>
      <c r="K33" s="471">
        <f t="shared" si="1"/>
        <v>2.3868352187425591E-2</v>
      </c>
      <c r="L33" s="474"/>
      <c r="M33" s="469">
        <f>IFERROR(VLOOKUP(A33,'درآمد سود سهام '!$A$9:$S$23,19,0),0)</f>
        <v>6589297228</v>
      </c>
      <c r="N33" s="474"/>
      <c r="O33" s="469">
        <f>IFERROR(VLOOKUP(A33,'درآمد ناشی از تغییر قیمت اوراق '!$A$7:$Q$28,17,0),0)</f>
        <v>0</v>
      </c>
      <c r="P33" s="469"/>
      <c r="Q33" s="469">
        <f>IFERROR(VLOOKUP(A33,'درآمد ناشی از فروش '!$A$9:$Q$33,17,0),0)</f>
        <v>28128891318</v>
      </c>
      <c r="R33" s="474"/>
      <c r="S33" s="469">
        <f t="shared" si="0"/>
        <v>34718188546</v>
      </c>
      <c r="T33" s="474"/>
      <c r="U33" s="471">
        <f>S33/'جمع درآمدها'!$J$5</f>
        <v>1.0102979662219324E-2</v>
      </c>
      <c r="W33" s="352"/>
      <c r="X33" s="312"/>
      <c r="Y33" s="313"/>
      <c r="Z33" s="314"/>
      <c r="AC33" s="181"/>
      <c r="AE33" s="315"/>
    </row>
    <row r="34" spans="1:31" s="311" customFormat="1" ht="42.75" x14ac:dyDescent="1.05">
      <c r="A34" s="468" t="s">
        <v>101</v>
      </c>
      <c r="B34" s="468"/>
      <c r="C34" s="469">
        <f>IFERROR(VLOOKUP(A34,'درآمد سود سهام '!$A$9:$S$23,13,0),0)</f>
        <v>0</v>
      </c>
      <c r="D34" s="469"/>
      <c r="E34" s="469">
        <f>IFERROR(VLOOKUP('سرمایه‌گذاری در سهام '!A34,'درآمد ناشی از تغییر قیمت اوراق '!$A$9:$I$29,9,0),0)</f>
        <v>0</v>
      </c>
      <c r="F34" s="469"/>
      <c r="G34" s="469">
        <f>IFERROR(VLOOKUP(A34,'درآمد ناشی از فروش '!$A$7:$Q$33,9,0),0)</f>
        <v>0</v>
      </c>
      <c r="H34" s="469"/>
      <c r="I34" s="469">
        <f t="shared" si="2"/>
        <v>0</v>
      </c>
      <c r="J34" s="474"/>
      <c r="K34" s="471">
        <f t="shared" si="1"/>
        <v>0</v>
      </c>
      <c r="L34" s="474"/>
      <c r="M34" s="469">
        <f>IFERROR(VLOOKUP(A34,'درآمد سود سهام '!$A$9:$S$23,19,0),0)</f>
        <v>0</v>
      </c>
      <c r="N34" s="474"/>
      <c r="O34" s="469">
        <f>IFERROR(VLOOKUP(A34,'درآمد ناشی از تغییر قیمت اوراق '!$A$7:$Q$28,17,0),0)</f>
        <v>0</v>
      </c>
      <c r="P34" s="469"/>
      <c r="Q34" s="469">
        <f>IFERROR(VLOOKUP(A34,'درآمد ناشی از فروش '!$A$9:$Q$33,17,0),0)</f>
        <v>0</v>
      </c>
      <c r="R34" s="474"/>
      <c r="S34" s="469">
        <f t="shared" si="0"/>
        <v>0</v>
      </c>
      <c r="T34" s="474"/>
      <c r="U34" s="471">
        <f>S34/'جمع درآمدها'!$J$5</f>
        <v>0</v>
      </c>
      <c r="W34" s="352"/>
      <c r="X34" s="312"/>
      <c r="Y34" s="313"/>
      <c r="Z34" s="314"/>
      <c r="AC34" s="181"/>
      <c r="AE34" s="315"/>
    </row>
    <row r="35" spans="1:31" s="311" customFormat="1" ht="42.75" x14ac:dyDescent="1.05">
      <c r="A35" s="468" t="s">
        <v>95</v>
      </c>
      <c r="B35" s="468"/>
      <c r="C35" s="469">
        <f>IFERROR(VLOOKUP(A35,'درآمد سود سهام '!$A$9:$S$23,13,0),0)</f>
        <v>0</v>
      </c>
      <c r="D35" s="469">
        <f>IFERROR(VLOOKUP(#REF!,'درآمد ناشی از تغییر قیمت اوراق '!$A$9:$Q$21,9,0),0)</f>
        <v>0</v>
      </c>
      <c r="E35" s="469">
        <f>IFERROR(VLOOKUP('سرمایه‌گذاری در سهام '!A35,'درآمد ناشی از تغییر قیمت اوراق '!$A$9:$I$29,9,0),0)</f>
        <v>36550587731</v>
      </c>
      <c r="F35" s="469"/>
      <c r="G35" s="469">
        <f>IFERROR(VLOOKUP(A35,'درآمد ناشی از فروش '!$A$7:$Q$33,9,0),0)</f>
        <v>3612532900</v>
      </c>
      <c r="H35" s="469"/>
      <c r="I35" s="469">
        <f t="shared" si="2"/>
        <v>40163120631</v>
      </c>
      <c r="J35" s="474"/>
      <c r="K35" s="471">
        <f t="shared" si="1"/>
        <v>2.6910735574438037E-2</v>
      </c>
      <c r="L35" s="474"/>
      <c r="M35" s="469">
        <f>IFERROR(VLOOKUP(A35,'درآمد سود سهام '!$A$9:$S$23,19,0),0)</f>
        <v>0</v>
      </c>
      <c r="N35" s="474"/>
      <c r="O35" s="469">
        <f>IFERROR(VLOOKUP(A35,'درآمد ناشی از تغییر قیمت اوراق '!$A$7:$Q$28,17,0),0)</f>
        <v>55314154760</v>
      </c>
      <c r="P35" s="469"/>
      <c r="Q35" s="469">
        <f>IFERROR(VLOOKUP(A35,'درآمد ناشی از فروش '!$A$9:$Q$33,17,0),0)</f>
        <v>3612532900</v>
      </c>
      <c r="R35" s="474"/>
      <c r="S35" s="469">
        <f t="shared" si="0"/>
        <v>58926687660</v>
      </c>
      <c r="T35" s="474"/>
      <c r="U35" s="471">
        <f>S35/'جمع درآمدها'!$J$5</f>
        <v>1.7147643696967047E-2</v>
      </c>
      <c r="W35" s="352"/>
      <c r="X35" s="312"/>
      <c r="Y35" s="313"/>
      <c r="Z35" s="314"/>
      <c r="AC35" s="181"/>
      <c r="AE35" s="315"/>
    </row>
    <row r="36" spans="1:31" s="311" customFormat="1" ht="42.75" x14ac:dyDescent="1.05">
      <c r="A36" s="468" t="s">
        <v>170</v>
      </c>
      <c r="B36" s="468"/>
      <c r="C36" s="469">
        <f>IFERROR(VLOOKUP(A36,'درآمد سود سهام '!$A$9:$S$23,13,0),0)</f>
        <v>0</v>
      </c>
      <c r="D36" s="469"/>
      <c r="E36" s="469">
        <f>IFERROR(VLOOKUP('سرمایه‌گذاری در سهام '!A36,'درآمد ناشی از تغییر قیمت اوراق '!$A$9:$I$29,9,0),0)</f>
        <v>149733543000</v>
      </c>
      <c r="F36" s="469"/>
      <c r="G36" s="469">
        <f>IFERROR(VLOOKUP(A36,'درآمد ناشی از فروش '!$A$7:$Q$33,9,0),0)</f>
        <v>0</v>
      </c>
      <c r="H36" s="469"/>
      <c r="I36" s="469">
        <f t="shared" si="2"/>
        <v>149733543000</v>
      </c>
      <c r="J36" s="474"/>
      <c r="K36" s="471">
        <f t="shared" si="1"/>
        <v>0.10032686003952129</v>
      </c>
      <c r="L36" s="474"/>
      <c r="M36" s="469">
        <f>IFERROR(VLOOKUP(A36,'درآمد سود سهام '!$A$9:$S$23,19,0),0)</f>
        <v>0</v>
      </c>
      <c r="N36" s="474"/>
      <c r="O36" s="469">
        <f>IFERROR(VLOOKUP(A36,'درآمد ناشی از تغییر قیمت اوراق '!$A$7:$Q$28,17,0),0)</f>
        <v>176224301002</v>
      </c>
      <c r="P36" s="469"/>
      <c r="Q36" s="469">
        <f>IFERROR(VLOOKUP(A36,'درآمد ناشی از فروش '!$A$9:$Q$33,17,0),0)</f>
        <v>0</v>
      </c>
      <c r="R36" s="474"/>
      <c r="S36" s="469">
        <f t="shared" si="0"/>
        <v>176224301002</v>
      </c>
      <c r="T36" s="474"/>
      <c r="U36" s="471">
        <f>S36/'جمع درآمدها'!$J$5</f>
        <v>5.1281204566680866E-2</v>
      </c>
      <c r="W36" s="352"/>
      <c r="X36" s="312"/>
      <c r="Y36" s="313"/>
      <c r="Z36" s="314"/>
      <c r="AC36" s="181"/>
      <c r="AE36" s="315"/>
    </row>
    <row r="37" spans="1:31" s="311" customFormat="1" ht="42.75" x14ac:dyDescent="1.05">
      <c r="A37" s="468" t="s">
        <v>102</v>
      </c>
      <c r="B37" s="468"/>
      <c r="C37" s="469">
        <f>IFERROR(VLOOKUP(A37,'درآمد سود سهام '!$A$9:$S$23,13,0),0)</f>
        <v>0</v>
      </c>
      <c r="D37" s="469"/>
      <c r="E37" s="469">
        <f>IFERROR(VLOOKUP('سرمایه‌گذاری در سهام '!A37,'درآمد ناشی از تغییر قیمت اوراق '!$A$9:$I$29,9,0),0)</f>
        <v>0</v>
      </c>
      <c r="F37" s="469"/>
      <c r="G37" s="469">
        <f>IFERROR(VLOOKUP(A37,'درآمد ناشی از فروش '!$A$7:$Q$33,9,0),0)</f>
        <v>0</v>
      </c>
      <c r="H37" s="469"/>
      <c r="I37" s="469">
        <f t="shared" si="2"/>
        <v>0</v>
      </c>
      <c r="J37" s="474"/>
      <c r="K37" s="471">
        <f t="shared" si="1"/>
        <v>0</v>
      </c>
      <c r="L37" s="474"/>
      <c r="M37" s="469">
        <f>IFERROR(VLOOKUP(A37,'درآمد سود سهام '!$A$9:$S$23,19,0),0)</f>
        <v>0</v>
      </c>
      <c r="N37" s="474"/>
      <c r="O37" s="469">
        <f>IFERROR(VLOOKUP(A37,'درآمد ناشی از تغییر قیمت اوراق '!$A$7:$Q$28,17,0),0)</f>
        <v>0</v>
      </c>
      <c r="P37" s="469"/>
      <c r="Q37" s="469">
        <f>IFERROR(VLOOKUP(A37,'درآمد ناشی از فروش '!$A$9:$Q$33,17,0),0)</f>
        <v>0</v>
      </c>
      <c r="R37" s="474"/>
      <c r="S37" s="469">
        <f t="shared" si="0"/>
        <v>0</v>
      </c>
      <c r="T37" s="474"/>
      <c r="U37" s="471">
        <f>S37/'جمع درآمدها'!$J$5</f>
        <v>0</v>
      </c>
      <c r="W37" s="352"/>
      <c r="X37" s="312"/>
      <c r="Y37" s="313"/>
      <c r="Z37" s="314"/>
      <c r="AC37" s="181"/>
      <c r="AE37" s="315"/>
    </row>
    <row r="38" spans="1:31" s="311" customFormat="1" ht="42.75" x14ac:dyDescent="1.05">
      <c r="A38" s="468" t="s">
        <v>105</v>
      </c>
      <c r="B38" s="468"/>
      <c r="C38" s="469">
        <f>IFERROR(VLOOKUP(A38,'درآمد سود سهام '!$A$9:$S$23,13,0),0)</f>
        <v>0</v>
      </c>
      <c r="D38" s="469"/>
      <c r="E38" s="469">
        <f>IFERROR(VLOOKUP('سرمایه‌گذاری در سهام '!A38,'درآمد ناشی از تغییر قیمت اوراق '!$A$9:$I$29,9,0),0)</f>
        <v>0</v>
      </c>
      <c r="F38" s="469"/>
      <c r="G38" s="469">
        <f>IFERROR(VLOOKUP(A38,'درآمد ناشی از فروش '!$A$7:$Q$33,9,0),0)</f>
        <v>0</v>
      </c>
      <c r="H38" s="469"/>
      <c r="I38" s="469">
        <f t="shared" si="2"/>
        <v>0</v>
      </c>
      <c r="J38" s="474"/>
      <c r="K38" s="471">
        <f>I38/W$10</f>
        <v>0</v>
      </c>
      <c r="L38" s="474"/>
      <c r="M38" s="469">
        <f>IFERROR(VLOOKUP(A38,'درآمد سود سهام '!$A$9:$S$23,19,0),0)</f>
        <v>0</v>
      </c>
      <c r="N38" s="474"/>
      <c r="O38" s="469">
        <f>IFERROR(VLOOKUP(A38,'درآمد ناشی از تغییر قیمت اوراق '!$A$7:$Q$28,17,0),0)</f>
        <v>0</v>
      </c>
      <c r="P38" s="469"/>
      <c r="Q38" s="469">
        <f>IFERROR(VLOOKUP(A38,'درآمد ناشی از فروش '!$A$9:$Q$33,17,0),0)</f>
        <v>0</v>
      </c>
      <c r="R38" s="474">
        <v>15459956769</v>
      </c>
      <c r="S38" s="469">
        <f t="shared" si="0"/>
        <v>0</v>
      </c>
      <c r="T38" s="474"/>
      <c r="U38" s="471">
        <f>S38/'جمع درآمدها'!$J$5</f>
        <v>0</v>
      </c>
      <c r="W38" s="352"/>
      <c r="X38" s="312"/>
      <c r="Y38" s="313"/>
      <c r="Z38" s="314"/>
      <c r="AC38" s="181"/>
      <c r="AE38" s="315"/>
    </row>
    <row r="39" spans="1:31" s="311" customFormat="1" ht="42.75" x14ac:dyDescent="1.05">
      <c r="A39" s="468" t="s">
        <v>184</v>
      </c>
      <c r="B39" s="468"/>
      <c r="C39" s="469">
        <f>IFERROR(VLOOKUP(A39,'درآمد سود سهام '!$A$9:$S$23,13,0),0)</f>
        <v>0</v>
      </c>
      <c r="D39" s="469"/>
      <c r="E39" s="469">
        <f>IFERROR(VLOOKUP('سرمایه‌گذاری در سهام '!A39,'درآمد ناشی از تغییر قیمت اوراق '!$A$9:$I$29,9,0),0)</f>
        <v>17986934489</v>
      </c>
      <c r="F39" s="469"/>
      <c r="G39" s="469">
        <f>IFERROR(VLOOKUP(A39,'درآمد ناشی از فروش '!$A$7:$Q$33,9,0),0)</f>
        <v>0</v>
      </c>
      <c r="H39" s="469"/>
      <c r="I39" s="469">
        <f>C39+E39+G39</f>
        <v>17986934489</v>
      </c>
      <c r="J39" s="474"/>
      <c r="K39" s="471">
        <f>I39/W$10</f>
        <v>1.2051893135380772E-2</v>
      </c>
      <c r="L39" s="474"/>
      <c r="M39" s="469">
        <f>IFERROR(VLOOKUP(A39,'درآمد سود سهام '!$A$9:$S$23,19,0),0)</f>
        <v>0</v>
      </c>
      <c r="N39" s="474"/>
      <c r="O39" s="469">
        <f>IFERROR(VLOOKUP(A39,'درآمد ناشی از تغییر قیمت اوراق '!$A$7:$Q$28,17,0),0)</f>
        <v>17986934489</v>
      </c>
      <c r="P39" s="469"/>
      <c r="Q39" s="469">
        <f>IFERROR(VLOOKUP(A39,'درآمد ناشی از فروش '!$A$9:$Q$33,17,0),0)</f>
        <v>0</v>
      </c>
      <c r="R39" s="474"/>
      <c r="S39" s="469">
        <f t="shared" si="0"/>
        <v>17986934489</v>
      </c>
      <c r="T39" s="474"/>
      <c r="U39" s="471">
        <f>S39/'جمع درآمدها'!$J$5</f>
        <v>5.2341910951738038E-3</v>
      </c>
      <c r="W39" s="352"/>
      <c r="X39" s="312"/>
      <c r="Y39" s="313"/>
      <c r="Z39" s="314"/>
      <c r="AC39" s="181"/>
      <c r="AE39" s="315"/>
    </row>
    <row r="40" spans="1:31" s="311" customFormat="1" ht="42.75" x14ac:dyDescent="1.05">
      <c r="A40" s="468" t="s">
        <v>114</v>
      </c>
      <c r="B40" s="468"/>
      <c r="C40" s="469">
        <f>IFERROR(VLOOKUP(A40,'درآمد سود سهام '!$A$9:$S$23,13,0),0)</f>
        <v>0</v>
      </c>
      <c r="D40" s="469"/>
      <c r="E40" s="469">
        <f>IFERROR(VLOOKUP('سرمایه‌گذاری در سهام '!A40,'درآمد ناشی از تغییر قیمت اوراق '!$A$9:$I$29,9,0),0)</f>
        <v>12145384800</v>
      </c>
      <c r="F40" s="469"/>
      <c r="G40" s="469">
        <f>IFERROR(VLOOKUP(A40,'درآمد ناشی از فروش '!$A$7:$Q$33,9,0),0)</f>
        <v>0</v>
      </c>
      <c r="H40" s="469"/>
      <c r="I40" s="469">
        <f>C40+E40+G40</f>
        <v>12145384800</v>
      </c>
      <c r="J40" s="474"/>
      <c r="K40" s="471">
        <f t="shared" si="1"/>
        <v>8.1378447109591821E-3</v>
      </c>
      <c r="L40" s="474"/>
      <c r="M40" s="469">
        <f>IFERROR(VLOOKUP(A40,'درآمد سود سهام '!$A$9:$S$23,19,0),0)</f>
        <v>4725090909</v>
      </c>
      <c r="N40" s="474"/>
      <c r="O40" s="469">
        <f>IFERROR(VLOOKUP(A40,'درآمد ناشی از تغییر قیمت اوراق '!$A$7:$Q$28,17,0),0)</f>
        <v>27291394145</v>
      </c>
      <c r="P40" s="469"/>
      <c r="Q40" s="469">
        <f>IFERROR(VLOOKUP(A40,'درآمد ناشی از فروش '!$A$9:$Q$33,17,0),0)</f>
        <v>7535941141</v>
      </c>
      <c r="R40" s="474"/>
      <c r="S40" s="469">
        <f t="shared" si="0"/>
        <v>39552426195</v>
      </c>
      <c r="T40" s="474"/>
      <c r="U40" s="471">
        <f>S40/'جمع درآمدها'!$J$5</f>
        <v>1.1509740979431223E-2</v>
      </c>
      <c r="W40" s="352"/>
      <c r="X40" s="312"/>
      <c r="Y40" s="313"/>
      <c r="Z40" s="314"/>
      <c r="AC40" s="181"/>
      <c r="AE40" s="315"/>
    </row>
    <row r="41" spans="1:31" s="311" customFormat="1" ht="42.75" x14ac:dyDescent="1.05">
      <c r="A41" s="468" t="s">
        <v>171</v>
      </c>
      <c r="B41" s="468"/>
      <c r="C41" s="469">
        <f>IFERROR(VLOOKUP(A41,'درآمد سود سهام '!$A$9:$S$23,13,0),0)</f>
        <v>0</v>
      </c>
      <c r="D41" s="469"/>
      <c r="E41" s="469">
        <f>IFERROR(VLOOKUP('سرمایه‌گذاری در سهام '!A41,'درآمد ناشی از تغییر قیمت اوراق '!$A$9:$I$29,9,0),0)</f>
        <v>40101302422</v>
      </c>
      <c r="F41" s="469"/>
      <c r="G41" s="469">
        <f>IFERROR(VLOOKUP(A41,'درآمد ناشی از فروش '!$A$7:$Q$33,9,0),0)</f>
        <v>0</v>
      </c>
      <c r="H41" s="469"/>
      <c r="I41" s="469">
        <f t="shared" si="2"/>
        <v>40101302422</v>
      </c>
      <c r="J41" s="474"/>
      <c r="K41" s="471">
        <f t="shared" si="1"/>
        <v>2.686931515067743E-2</v>
      </c>
      <c r="L41" s="474"/>
      <c r="M41" s="469">
        <f>IFERROR(VLOOKUP(A41,'درآمد سود سهام '!$A$9:$S$23,19,0),0)</f>
        <v>3134677944</v>
      </c>
      <c r="N41" s="474"/>
      <c r="O41" s="469">
        <f>IFERROR(VLOOKUP(A41,'درآمد ناشی از تغییر قیمت اوراق '!$A$7:$Q$28,17,0),0)</f>
        <v>48067959378</v>
      </c>
      <c r="P41" s="469"/>
      <c r="Q41" s="469">
        <f>IFERROR(VLOOKUP(A41,'درآمد ناشی از فروش '!$A$9:$Q$33,17,0),0)</f>
        <v>0</v>
      </c>
      <c r="R41" s="474"/>
      <c r="S41" s="469">
        <f t="shared" si="0"/>
        <v>51202637322</v>
      </c>
      <c r="T41" s="474"/>
      <c r="U41" s="471">
        <f>S41/'جمع درآمدها'!$J$5</f>
        <v>1.4899947986363418E-2</v>
      </c>
      <c r="W41" s="352"/>
      <c r="X41" s="312"/>
      <c r="Y41" s="313"/>
      <c r="Z41" s="314"/>
      <c r="AC41" s="181"/>
      <c r="AE41" s="315"/>
    </row>
    <row r="42" spans="1:31" s="311" customFormat="1" ht="42.75" x14ac:dyDescent="1.05">
      <c r="A42" s="468" t="s">
        <v>162</v>
      </c>
      <c r="B42" s="468"/>
      <c r="C42" s="469">
        <f>IFERROR(VLOOKUP(A42,'درآمد سود سهام '!$A$9:$S$23,13,0),0)</f>
        <v>0</v>
      </c>
      <c r="D42" s="469"/>
      <c r="E42" s="469">
        <f>IFERROR(VLOOKUP('سرمایه‌گذاری در سهام '!A42,'درآمد ناشی از تغییر قیمت اوراق '!$A$9:$I$29,9,0),0)</f>
        <v>-1678048695</v>
      </c>
      <c r="F42" s="469"/>
      <c r="G42" s="469">
        <f>IFERROR(VLOOKUP(A42,'درآمد ناشی از فروش '!$A$7:$Q$33,9,0),0)</f>
        <v>0</v>
      </c>
      <c r="H42" s="469"/>
      <c r="I42" s="469">
        <f>C42+E42+G42</f>
        <v>-1678048695</v>
      </c>
      <c r="J42" s="474"/>
      <c r="K42" s="471">
        <f t="shared" si="1"/>
        <v>-1.1243529885802967E-3</v>
      </c>
      <c r="L42" s="474"/>
      <c r="M42" s="469">
        <f>IFERROR(VLOOKUP(A42,'درآمد سود سهام '!$A$9:$S$23,19,0),0)</f>
        <v>6729793746</v>
      </c>
      <c r="N42" s="474"/>
      <c r="O42" s="469">
        <f>IFERROR(VLOOKUP(A42,'درآمد ناشی از تغییر قیمت اوراق '!$A$7:$Q$28,17,0),0)</f>
        <v>-31764135521</v>
      </c>
      <c r="P42" s="469"/>
      <c r="Q42" s="469">
        <f>IFERROR(VLOOKUP(A42,'درآمد ناشی از فروش '!$A$9:$Q$33,17,0),0)</f>
        <v>0</v>
      </c>
      <c r="R42" s="474"/>
      <c r="S42" s="469">
        <f t="shared" si="0"/>
        <v>-25034341775</v>
      </c>
      <c r="T42" s="474"/>
      <c r="U42" s="471">
        <f>S42/'جمع درآمدها'!$J$5</f>
        <v>-7.2849839349988944E-3</v>
      </c>
      <c r="W42" s="352"/>
      <c r="X42" s="312"/>
      <c r="Y42" s="313"/>
      <c r="Z42" s="314"/>
      <c r="AC42" s="181"/>
      <c r="AE42" s="315"/>
    </row>
    <row r="43" spans="1:31" s="311" customFormat="1" ht="42.75" x14ac:dyDescent="1.05">
      <c r="A43" s="468" t="s">
        <v>165</v>
      </c>
      <c r="B43" s="468"/>
      <c r="C43" s="469">
        <f>IFERROR(VLOOKUP(A43,'درآمد سود سهام '!$A$9:$S$23,13,0),0)</f>
        <v>0</v>
      </c>
      <c r="D43" s="469"/>
      <c r="E43" s="469">
        <f>IFERROR(VLOOKUP('سرمایه‌گذاری در سهام '!A43,'درآمد ناشی از تغییر قیمت اوراق '!$A$9:$I$29,9,0),0)</f>
        <v>0</v>
      </c>
      <c r="F43" s="469"/>
      <c r="G43" s="469">
        <f>IFERROR(VLOOKUP(A43,'درآمد ناشی از فروش '!$A$7:$Q$33,9,0),0)</f>
        <v>0</v>
      </c>
      <c r="H43" s="469"/>
      <c r="I43" s="469">
        <f t="shared" ref="I43:I46" si="3">C43+E43+G43</f>
        <v>0</v>
      </c>
      <c r="J43" s="474"/>
      <c r="K43" s="471">
        <f t="shared" si="1"/>
        <v>0</v>
      </c>
      <c r="L43" s="474"/>
      <c r="M43" s="469">
        <f>IFERROR(VLOOKUP(A43,'درآمد سود سهام '!$A$9:$S$23,19,0),0)</f>
        <v>0</v>
      </c>
      <c r="N43" s="474"/>
      <c r="O43" s="469">
        <f>IFERROR(VLOOKUP(A43,'درآمد ناشی از تغییر قیمت اوراق '!$A$7:$Q$28,17,0),0)</f>
        <v>0</v>
      </c>
      <c r="P43" s="469"/>
      <c r="Q43" s="469">
        <f>IFERROR(VLOOKUP(A43,'درآمد ناشی از فروش '!$A$9:$Q$33,17,0),0)</f>
        <v>1210715579</v>
      </c>
      <c r="R43" s="474"/>
      <c r="S43" s="469">
        <f t="shared" si="0"/>
        <v>1210715579</v>
      </c>
      <c r="T43" s="474"/>
      <c r="U43" s="471">
        <f>S43/'جمع درآمدها'!$J$5</f>
        <v>3.5231777300715091E-4</v>
      </c>
      <c r="W43" s="352"/>
      <c r="X43" s="312"/>
      <c r="Y43" s="313"/>
      <c r="Z43" s="314"/>
      <c r="AC43" s="181"/>
      <c r="AE43" s="315"/>
    </row>
    <row r="44" spans="1:31" s="311" customFormat="1" ht="42.75" x14ac:dyDescent="1.05">
      <c r="A44" s="468" t="s">
        <v>164</v>
      </c>
      <c r="B44" s="468"/>
      <c r="C44" s="469">
        <f>IFERROR(VLOOKUP(A44,'درآمد سود سهام '!$A$9:$S$23,13,0),0)</f>
        <v>0</v>
      </c>
      <c r="D44" s="469"/>
      <c r="E44" s="469">
        <f>IFERROR(VLOOKUP('سرمایه‌گذاری در سهام '!A44,'درآمد ناشی از تغییر قیمت اوراق '!$A$9:$I$29,9,0),0)</f>
        <v>0</v>
      </c>
      <c r="F44" s="469"/>
      <c r="G44" s="469">
        <f>IFERROR(VLOOKUP(A44,'درآمد ناشی از فروش '!$A$7:$Q$33,9,0),0)</f>
        <v>0</v>
      </c>
      <c r="H44" s="469"/>
      <c r="I44" s="469">
        <f t="shared" si="3"/>
        <v>0</v>
      </c>
      <c r="J44" s="474"/>
      <c r="K44" s="471">
        <f t="shared" si="1"/>
        <v>0</v>
      </c>
      <c r="L44" s="474"/>
      <c r="M44" s="469">
        <f>IFERROR(VLOOKUP(A44,'درآمد سود سهام '!$A$9:$S$23,19,0),0)</f>
        <v>0</v>
      </c>
      <c r="N44" s="474"/>
      <c r="O44" s="469">
        <f>IFERROR(VLOOKUP(A44,'درآمد ناشی از تغییر قیمت اوراق '!$A$7:$Q$28,17,0),0)</f>
        <v>0</v>
      </c>
      <c r="P44" s="469"/>
      <c r="Q44" s="469">
        <f>IFERROR(VLOOKUP(A44,'درآمد ناشی از فروش '!$A$9:$Q$33,17,0),0)</f>
        <v>21640242514</v>
      </c>
      <c r="R44" s="474"/>
      <c r="S44" s="469">
        <f t="shared" si="0"/>
        <v>21640242514</v>
      </c>
      <c r="T44" s="474"/>
      <c r="U44" s="471">
        <f>S44/'جمع درآمدها'!$J$5</f>
        <v>6.297302340954802E-3</v>
      </c>
      <c r="W44" s="352"/>
      <c r="X44" s="312"/>
      <c r="Y44" s="313"/>
      <c r="Z44" s="314"/>
      <c r="AC44" s="181"/>
      <c r="AE44" s="315"/>
    </row>
    <row r="45" spans="1:31" s="311" customFormat="1" ht="42.75" x14ac:dyDescent="1.05">
      <c r="A45" s="468" t="s">
        <v>166</v>
      </c>
      <c r="B45" s="468"/>
      <c r="C45" s="469">
        <f>IFERROR(VLOOKUP(A45,'درآمد سود سهام '!$A$9:$S$23,13,0),0)</f>
        <v>0</v>
      </c>
      <c r="D45" s="469"/>
      <c r="E45" s="469">
        <f>IFERROR(VLOOKUP('سرمایه‌گذاری در سهام '!A45,'درآمد ناشی از تغییر قیمت اوراق '!$A$9:$I$29,9,0),0)</f>
        <v>-4134356669</v>
      </c>
      <c r="F45" s="469"/>
      <c r="G45" s="469">
        <f>IFERROR(VLOOKUP(A45,'درآمد ناشی از فروش '!$A$7:$Q$33,9,0),0)</f>
        <v>4193892949</v>
      </c>
      <c r="H45" s="469"/>
      <c r="I45" s="469">
        <f t="shared" si="3"/>
        <v>59536280</v>
      </c>
      <c r="J45" s="474"/>
      <c r="K45" s="471">
        <f t="shared" si="1"/>
        <v>3.9891449244834544E-5</v>
      </c>
      <c r="L45" s="474"/>
      <c r="M45" s="469">
        <f>IFERROR(VLOOKUP(A45,'درآمد سود سهام '!$A$9:$S$23,19,0),0)</f>
        <v>0</v>
      </c>
      <c r="N45" s="474"/>
      <c r="O45" s="469">
        <f>IFERROR(VLOOKUP(A45,'درآمد ناشی از تغییر قیمت اوراق '!$A$7:$Q$28,17,0),0)</f>
        <v>0</v>
      </c>
      <c r="P45" s="469"/>
      <c r="Q45" s="469">
        <f>IFERROR(VLOOKUP(A45,'درآمد ناشی از فروش '!$A$9:$Q$33,17,0),0)</f>
        <v>6739397713</v>
      </c>
      <c r="R45" s="474"/>
      <c r="S45" s="469">
        <f t="shared" si="0"/>
        <v>6739397713</v>
      </c>
      <c r="T45" s="474"/>
      <c r="U45" s="471">
        <f>S45/'جمع درآمدها'!$J$5</f>
        <v>1.9611621712300161E-3</v>
      </c>
      <c r="W45" s="352"/>
      <c r="X45" s="312"/>
      <c r="Y45" s="313"/>
      <c r="Z45" s="314"/>
      <c r="AC45" s="181"/>
      <c r="AE45" s="315"/>
    </row>
    <row r="46" spans="1:31" s="311" customFormat="1" ht="42.75" x14ac:dyDescent="1.05">
      <c r="A46" s="468" t="s">
        <v>163</v>
      </c>
      <c r="B46" s="468"/>
      <c r="C46" s="469">
        <f>IFERROR(VLOOKUP(A46,'درآمد سود سهام '!$A$9:$S$23,13,0),0)</f>
        <v>0</v>
      </c>
      <c r="D46" s="469"/>
      <c r="E46" s="469">
        <f>IFERROR(VLOOKUP('سرمایه‌گذاری در سهام '!A46,'درآمد ناشی از تغییر قیمت اوراق '!$A$9:$I$29,9,0),0)</f>
        <v>0</v>
      </c>
      <c r="F46" s="469"/>
      <c r="G46" s="469">
        <f>IFERROR(VLOOKUP(A46,'درآمد ناشی از فروش '!$A$7:$Q$33,9,0),0)</f>
        <v>0</v>
      </c>
      <c r="H46" s="469"/>
      <c r="I46" s="469">
        <f t="shared" si="3"/>
        <v>0</v>
      </c>
      <c r="J46" s="474"/>
      <c r="K46" s="471">
        <f t="shared" si="1"/>
        <v>0</v>
      </c>
      <c r="L46" s="474"/>
      <c r="M46" s="469">
        <f>IFERROR(VLOOKUP(A46,'درآمد سود سهام '!$A$9:$S$23,19,0),0)</f>
        <v>0</v>
      </c>
      <c r="N46" s="474"/>
      <c r="O46" s="469">
        <f>IFERROR(VLOOKUP(A46,'درآمد ناشی از تغییر قیمت اوراق '!$A$7:$Q$28,17,0),0)</f>
        <v>0</v>
      </c>
      <c r="P46" s="469"/>
      <c r="Q46" s="469">
        <f>IFERROR(VLOOKUP(A46,'درآمد ناشی از فروش '!$A$9:$Q$33,17,0),0)</f>
        <v>-16639497180</v>
      </c>
      <c r="R46" s="474"/>
      <c r="S46" s="469">
        <f t="shared" si="0"/>
        <v>-16639497180</v>
      </c>
      <c r="T46" s="474"/>
      <c r="U46" s="471">
        <f>S46/'جمع درآمدها'!$J$5</f>
        <v>-4.8420873507372016E-3</v>
      </c>
      <c r="W46" s="352"/>
      <c r="X46" s="312"/>
      <c r="Y46" s="313"/>
      <c r="Z46" s="314"/>
      <c r="AC46" s="181"/>
      <c r="AE46" s="315"/>
    </row>
    <row r="47" spans="1:31" s="311" customFormat="1" ht="42.75" x14ac:dyDescent="1.05">
      <c r="A47" s="468" t="s">
        <v>154</v>
      </c>
      <c r="B47" s="468"/>
      <c r="C47" s="469">
        <f>IFERROR(VLOOKUP(A47,'درآمد سود سهام '!$A$9:$S$25,13,0),0)</f>
        <v>0</v>
      </c>
      <c r="D47" s="469"/>
      <c r="E47" s="469">
        <f>IFERROR(VLOOKUP('سرمایه‌گذاری در سهام '!A47,'درآمد ناشی از تغییر قیمت اوراق '!$A$9:$I$29,9,0),0)</f>
        <v>-19247746611</v>
      </c>
      <c r="F47" s="469"/>
      <c r="G47" s="469">
        <f>IFERROR(VLOOKUP(A47,'درآمد ناشی از فروش '!$A$7:$Q$33,9,0),0)</f>
        <v>30142871449</v>
      </c>
      <c r="H47" s="469"/>
      <c r="I47" s="469">
        <f>C47+E47+G47</f>
        <v>10895124838</v>
      </c>
      <c r="J47" s="474"/>
      <c r="K47" s="471">
        <f t="shared" si="1"/>
        <v>7.3001255619466517E-3</v>
      </c>
      <c r="L47" s="474"/>
      <c r="M47" s="469">
        <f>IFERROR(VLOOKUP(A47,'درآمد سود سهام '!$A$9:$S$25,19,0),0)</f>
        <v>0</v>
      </c>
      <c r="N47" s="474"/>
      <c r="O47" s="469">
        <f>IFERROR(VLOOKUP(A47,'درآمد ناشی از تغییر قیمت اوراق '!$A$7:$Q$28,17,0),0)</f>
        <v>0</v>
      </c>
      <c r="P47" s="469"/>
      <c r="Q47" s="469">
        <f>IFERROR(VLOOKUP(A47,'درآمد ناشی از فروش '!$A$9:$Q$33,17,0),0)</f>
        <v>31265306844</v>
      </c>
      <c r="R47" s="474"/>
      <c r="S47" s="469">
        <f t="shared" si="0"/>
        <v>31265306844</v>
      </c>
      <c r="T47" s="474"/>
      <c r="U47" s="471">
        <f>S47/'جمع درآمدها'!$J$5</f>
        <v>9.098192400201462E-3</v>
      </c>
      <c r="W47" s="352"/>
      <c r="X47" s="312"/>
      <c r="Y47" s="313"/>
      <c r="Z47" s="314"/>
      <c r="AC47" s="181"/>
      <c r="AE47" s="315"/>
    </row>
    <row r="48" spans="1:31" s="311" customFormat="1" ht="42.75" x14ac:dyDescent="1.05">
      <c r="A48" s="468" t="s">
        <v>167</v>
      </c>
      <c r="B48" s="468"/>
      <c r="C48" s="469">
        <f>IFERROR(VLOOKUP(A48,'درآمد سود سهام '!$A$9:$S$23,13,0),0)</f>
        <v>0</v>
      </c>
      <c r="D48" s="469"/>
      <c r="E48" s="469">
        <f>IFERROR(VLOOKUP('سرمایه‌گذاری در سهام '!A48,'درآمد ناشی از تغییر قیمت اوراق '!$A$9:$I$29,9,0),0)</f>
        <v>0</v>
      </c>
      <c r="F48" s="469"/>
      <c r="G48" s="469">
        <f>IFERROR(VLOOKUP(A48,'درآمد ناشی از فروش '!$A$7:$Q$33,9,0),0)</f>
        <v>0</v>
      </c>
      <c r="H48" s="469"/>
      <c r="I48" s="469">
        <f>C48+E48+G48</f>
        <v>0</v>
      </c>
      <c r="J48" s="474"/>
      <c r="K48" s="471">
        <f t="shared" si="1"/>
        <v>0</v>
      </c>
      <c r="L48" s="474"/>
      <c r="M48" s="469">
        <f>IFERROR(VLOOKUP(A48,'درآمد سود سهام '!$A$9:$S$23,19,0),0)</f>
        <v>0</v>
      </c>
      <c r="N48" s="474"/>
      <c r="O48" s="469">
        <f>IFERROR(VLOOKUP(A48,'درآمد ناشی از تغییر قیمت اوراق '!$A$7:$Q$28,17,0),0)</f>
        <v>0</v>
      </c>
      <c r="P48" s="469"/>
      <c r="Q48" s="469">
        <f>IFERROR(VLOOKUP(A48,'درآمد ناشی از فروش '!$A$9:$Q$33,17,0),0)</f>
        <v>39420456362</v>
      </c>
      <c r="R48" s="474"/>
      <c r="S48" s="469">
        <f>M48+O48+Q48</f>
        <v>39420456362</v>
      </c>
      <c r="T48" s="474"/>
      <c r="U48" s="471">
        <f>S48/'جمع درآمدها'!$J$5</f>
        <v>1.1471337808221441E-2</v>
      </c>
      <c r="W48" s="352"/>
      <c r="X48" s="312"/>
      <c r="Y48" s="313"/>
      <c r="Z48" s="314"/>
      <c r="AC48" s="181"/>
      <c r="AE48" s="315"/>
    </row>
    <row r="49" spans="1:31" s="48" customFormat="1" ht="43.5" thickBot="1" x14ac:dyDescent="1.1000000000000001">
      <c r="A49" s="475"/>
      <c r="B49" s="475"/>
      <c r="C49" s="217">
        <f>SUM(C10:C48)</f>
        <v>0</v>
      </c>
      <c r="D49" s="217">
        <f t="shared" ref="D49:H49" si="4">SUM(D10:D43)</f>
        <v>0</v>
      </c>
      <c r="E49" s="217">
        <f>SUM(E10:E48)</f>
        <v>750607352971</v>
      </c>
      <c r="F49" s="217">
        <f t="shared" ref="F49" si="5">SUM(F10:F43)</f>
        <v>0</v>
      </c>
      <c r="G49" s="217">
        <f>SUM(G10:G48)</f>
        <v>674578939346</v>
      </c>
      <c r="H49" s="217">
        <f t="shared" si="4"/>
        <v>0</v>
      </c>
      <c r="I49" s="217">
        <f>SUM(I10:I48)</f>
        <v>1425186292317</v>
      </c>
      <c r="J49" s="476">
        <f>SUM(J10:J34)</f>
        <v>0</v>
      </c>
      <c r="K49" s="333">
        <f>SUM(K10:K48)</f>
        <v>0.95492608279182956</v>
      </c>
      <c r="L49" s="476">
        <f>SUM(L10:L34)</f>
        <v>0</v>
      </c>
      <c r="M49" s="476">
        <f>SUM(L10:M48)</f>
        <v>377872813190</v>
      </c>
      <c r="N49" s="476">
        <f t="shared" ref="N49:R49" si="6">SUM(N10:N43)</f>
        <v>0</v>
      </c>
      <c r="O49" s="476">
        <f>SUM(O10:O48)</f>
        <v>1447505739115</v>
      </c>
      <c r="P49" s="476">
        <f t="shared" si="6"/>
        <v>0</v>
      </c>
      <c r="Q49" s="476">
        <f>SUM(P10:Q48)</f>
        <v>1493629878424</v>
      </c>
      <c r="R49" s="476">
        <f t="shared" si="6"/>
        <v>23125893776</v>
      </c>
      <c r="S49" s="476">
        <f>SUM(S10:S48)</f>
        <v>3319008430729</v>
      </c>
      <c r="T49" s="470"/>
      <c r="U49" s="334">
        <f>SUM(U10:U48)</f>
        <v>0.96583019099517176</v>
      </c>
      <c r="W49" s="353"/>
      <c r="X49" s="221"/>
      <c r="Y49" s="214"/>
      <c r="Z49" s="227"/>
      <c r="AE49" s="213"/>
    </row>
    <row r="50" spans="1:31" s="48" customFormat="1" ht="41.25" thickTop="1" x14ac:dyDescent="0.95">
      <c r="C50" s="172">
        <v>0</v>
      </c>
      <c r="D50" s="170"/>
      <c r="E50" s="170"/>
      <c r="F50" s="170"/>
      <c r="G50" s="170"/>
      <c r="H50" s="170"/>
      <c r="I50" s="170"/>
      <c r="W50" s="353"/>
      <c r="X50" s="221"/>
      <c r="Y50" s="214"/>
      <c r="Z50" s="227"/>
      <c r="AE50" s="213"/>
    </row>
    <row r="51" spans="1:31" s="48" customFormat="1" ht="40.5" x14ac:dyDescent="0.95">
      <c r="C51" s="172"/>
      <c r="D51" s="170"/>
      <c r="E51" s="170"/>
      <c r="F51" s="170"/>
      <c r="G51" s="170"/>
      <c r="H51" s="170"/>
      <c r="X51" s="221"/>
      <c r="Y51" s="214"/>
      <c r="Z51" s="227"/>
      <c r="AE51" s="213"/>
    </row>
    <row r="52" spans="1:31" s="48" customFormat="1" ht="40.5" x14ac:dyDescent="0.95">
      <c r="C52" s="172"/>
      <c r="D52" s="170"/>
      <c r="E52" s="170"/>
      <c r="F52" s="170"/>
      <c r="G52" s="170"/>
      <c r="H52" s="170"/>
      <c r="I52" s="170"/>
      <c r="M52" s="363"/>
      <c r="X52" s="221"/>
      <c r="Y52" s="214"/>
      <c r="Z52" s="227"/>
    </row>
    <row r="53" spans="1:31" s="48" customFormat="1" ht="40.5" x14ac:dyDescent="0.95">
      <c r="C53" s="172"/>
      <c r="D53" s="170"/>
      <c r="E53" s="170"/>
      <c r="F53" s="170"/>
      <c r="G53" s="170"/>
      <c r="H53" s="170"/>
      <c r="I53" s="170"/>
      <c r="X53" s="221"/>
      <c r="Y53" s="214"/>
      <c r="Z53" s="227"/>
    </row>
    <row r="54" spans="1:31" s="48" customFormat="1" ht="40.5" x14ac:dyDescent="0.25">
      <c r="C54" s="364"/>
      <c r="D54" s="170"/>
      <c r="E54" s="181"/>
      <c r="F54" s="170"/>
      <c r="G54" s="170"/>
      <c r="H54" s="170"/>
      <c r="I54" s="170"/>
      <c r="X54"/>
      <c r="Z54" s="228"/>
    </row>
    <row r="55" spans="1:31" s="48" customFormat="1" ht="36.75" x14ac:dyDescent="0.25">
      <c r="C55" s="172"/>
      <c r="D55" s="170"/>
      <c r="E55" s="181"/>
      <c r="F55" s="170"/>
      <c r="G55" s="170"/>
      <c r="H55" s="170"/>
      <c r="I55" s="170"/>
      <c r="X55"/>
      <c r="Z55" s="228"/>
    </row>
    <row r="56" spans="1:31" s="48" customFormat="1" ht="36.75" x14ac:dyDescent="0.25">
      <c r="C56" s="172"/>
      <c r="D56" s="170"/>
      <c r="E56" s="170"/>
      <c r="F56" s="170"/>
      <c r="G56" s="170"/>
      <c r="H56" s="170"/>
      <c r="I56" s="170"/>
      <c r="X56"/>
      <c r="Z56" s="228"/>
    </row>
    <row r="57" spans="1:31" s="48" customFormat="1" ht="36.75" x14ac:dyDescent="0.25">
      <c r="C57" s="172"/>
      <c r="D57" s="170"/>
      <c r="E57" s="170"/>
      <c r="F57" s="170"/>
      <c r="G57" s="170"/>
      <c r="H57" s="170"/>
      <c r="I57" s="170"/>
      <c r="K57" s="466"/>
      <c r="X57"/>
      <c r="Z57" s="228"/>
    </row>
    <row r="58" spans="1:31" s="48" customFormat="1" ht="42.75" x14ac:dyDescent="1.05">
      <c r="C58" s="172"/>
      <c r="D58" s="170"/>
      <c r="E58" s="170"/>
      <c r="F58" s="170"/>
      <c r="G58" s="170"/>
      <c r="H58" s="170"/>
      <c r="I58" s="170"/>
      <c r="K58" s="467"/>
      <c r="X58"/>
      <c r="Z58" s="228"/>
    </row>
    <row r="59" spans="1:31" s="48" customFormat="1" ht="54.75" x14ac:dyDescent="0.25">
      <c r="C59" s="172"/>
      <c r="D59" s="170"/>
      <c r="E59" s="170"/>
      <c r="F59" s="170"/>
      <c r="G59" s="170"/>
      <c r="H59" s="170"/>
      <c r="I59" s="170"/>
      <c r="K59" s="466"/>
      <c r="M59" s="341"/>
      <c r="Q59" s="363"/>
      <c r="X59"/>
      <c r="Z59" s="228"/>
    </row>
    <row r="60" spans="1:31" s="48" customFormat="1" ht="54.75" x14ac:dyDescent="1.05">
      <c r="A60" s="117"/>
      <c r="C60" s="172"/>
      <c r="D60" s="170"/>
      <c r="E60" s="170"/>
      <c r="F60" s="170"/>
      <c r="G60" s="170"/>
      <c r="H60" s="170"/>
      <c r="I60" s="170"/>
      <c r="M60" s="341"/>
      <c r="X60"/>
      <c r="Z60" s="228"/>
    </row>
    <row r="61" spans="1:31" s="48" customFormat="1" ht="42.75" x14ac:dyDescent="1">
      <c r="C61" s="172"/>
      <c r="D61" s="72"/>
      <c r="E61" s="72"/>
      <c r="F61" s="72"/>
      <c r="G61" s="72"/>
      <c r="H61" s="72"/>
      <c r="I61" s="72"/>
      <c r="J61" s="19"/>
      <c r="K61" s="44"/>
      <c r="L61" s="19"/>
      <c r="M61" s="342"/>
      <c r="N61" s="19"/>
      <c r="O61" s="19"/>
      <c r="P61" s="19"/>
      <c r="Q61" s="19"/>
      <c r="R61" s="19"/>
      <c r="S61" s="19"/>
      <c r="T61" s="19"/>
      <c r="U61" s="44"/>
      <c r="X61"/>
      <c r="Z61" s="228"/>
    </row>
    <row r="62" spans="1:31" s="48" customFormat="1" ht="42.75" x14ac:dyDescent="1">
      <c r="C62" s="172"/>
      <c r="D62" s="72"/>
      <c r="E62" s="72"/>
      <c r="F62" s="72"/>
      <c r="G62" s="72"/>
      <c r="H62" s="72"/>
      <c r="I62" s="72"/>
      <c r="J62" s="19"/>
      <c r="K62" s="44"/>
      <c r="L62" s="19"/>
      <c r="M62" s="342"/>
      <c r="N62" s="19"/>
      <c r="O62" s="19"/>
      <c r="P62" s="19"/>
      <c r="Q62" s="19"/>
      <c r="R62" s="19"/>
      <c r="S62" s="19"/>
      <c r="T62" s="19"/>
      <c r="U62" s="44"/>
      <c r="X62"/>
      <c r="Z62" s="228"/>
    </row>
    <row r="63" spans="1:31" s="48" customFormat="1" ht="42.75" x14ac:dyDescent="1.05">
      <c r="A63" s="117"/>
      <c r="C63" s="172"/>
      <c r="D63" s="72"/>
      <c r="E63" s="72"/>
      <c r="F63" s="72"/>
      <c r="G63" s="72"/>
      <c r="H63" s="72"/>
      <c r="I63" s="72"/>
      <c r="J63" s="19"/>
      <c r="K63" s="44"/>
      <c r="L63" s="19"/>
      <c r="M63" s="19"/>
      <c r="N63" s="19"/>
      <c r="O63" s="19"/>
      <c r="P63" s="19"/>
      <c r="Q63" s="19"/>
      <c r="R63" s="19"/>
      <c r="S63" s="19"/>
      <c r="T63" s="19"/>
      <c r="U63" s="44"/>
      <c r="X63"/>
      <c r="Z63" s="228"/>
    </row>
    <row r="64" spans="1:31" s="48" customFormat="1" ht="42.75" x14ac:dyDescent="1">
      <c r="C64" s="172"/>
      <c r="D64" s="72"/>
      <c r="E64" s="72"/>
      <c r="F64" s="72"/>
      <c r="G64" s="72"/>
      <c r="H64" s="72"/>
      <c r="I64" s="72"/>
      <c r="J64" s="19"/>
      <c r="K64" s="44"/>
      <c r="L64" s="19"/>
      <c r="M64" s="342"/>
      <c r="N64" s="19"/>
      <c r="O64" s="19"/>
      <c r="P64" s="19"/>
      <c r="Q64" s="19"/>
      <c r="R64" s="19"/>
      <c r="S64" s="19"/>
      <c r="T64" s="19"/>
      <c r="U64" s="44"/>
      <c r="X64"/>
      <c r="Z64" s="228"/>
    </row>
    <row r="65" spans="1:26" s="48" customFormat="1" ht="36.75" x14ac:dyDescent="0.65">
      <c r="C65" s="172"/>
      <c r="D65" s="72"/>
      <c r="E65" s="72"/>
      <c r="F65" s="72"/>
      <c r="G65" s="72"/>
      <c r="H65" s="72"/>
      <c r="I65" s="72"/>
      <c r="J65" s="19"/>
      <c r="K65" s="44"/>
      <c r="L65" s="19"/>
      <c r="M65" s="19"/>
      <c r="N65" s="19"/>
      <c r="O65" s="19"/>
      <c r="P65" s="19"/>
      <c r="Q65" s="19"/>
      <c r="R65" s="19"/>
      <c r="S65" s="19"/>
      <c r="T65" s="19"/>
      <c r="U65" s="44"/>
      <c r="X65"/>
      <c r="Z65" s="228"/>
    </row>
    <row r="66" spans="1:26" s="48" customFormat="1" ht="36.75" x14ac:dyDescent="0.65">
      <c r="C66" s="172"/>
      <c r="D66" s="72"/>
      <c r="E66" s="72"/>
      <c r="F66" s="72"/>
      <c r="G66" s="72"/>
      <c r="H66" s="72"/>
      <c r="I66" s="72"/>
      <c r="J66" s="19"/>
      <c r="K66" s="44"/>
      <c r="L66" s="19"/>
      <c r="M66" s="19"/>
      <c r="N66" s="19"/>
      <c r="O66" s="19"/>
      <c r="P66" s="19"/>
      <c r="Q66" s="19"/>
      <c r="R66" s="19"/>
      <c r="S66" s="19"/>
      <c r="T66" s="19"/>
      <c r="U66" s="44"/>
      <c r="Z66" s="228"/>
    </row>
    <row r="67" spans="1:26" ht="36.75" x14ac:dyDescent="0.65">
      <c r="A67" s="48"/>
      <c r="C67" s="172"/>
    </row>
    <row r="68" spans="1:26" x14ac:dyDescent="0.65">
      <c r="C68" s="172"/>
    </row>
    <row r="69" spans="1:26" x14ac:dyDescent="0.65">
      <c r="C69" s="172"/>
    </row>
    <row r="70" spans="1:26" x14ac:dyDescent="0.65">
      <c r="C70" s="172"/>
    </row>
    <row r="71" spans="1:26" x14ac:dyDescent="0.65">
      <c r="C71" s="172"/>
    </row>
    <row r="72" spans="1:26" x14ac:dyDescent="0.65">
      <c r="C72" s="172"/>
    </row>
    <row r="73" spans="1:26" x14ac:dyDescent="0.65">
      <c r="C73" s="172"/>
    </row>
    <row r="74" spans="1:26" x14ac:dyDescent="0.65">
      <c r="C74" s="172"/>
    </row>
    <row r="75" spans="1:26" x14ac:dyDescent="0.65">
      <c r="C75" s="172"/>
    </row>
    <row r="76" spans="1:26" x14ac:dyDescent="0.65">
      <c r="C76" s="172"/>
    </row>
    <row r="77" spans="1:26" x14ac:dyDescent="0.65">
      <c r="C77" s="173"/>
    </row>
  </sheetData>
  <sortState xmlns:xlrd2="http://schemas.microsoft.com/office/spreadsheetml/2017/richdata2" ref="X16:X65">
    <sortCondition descending="1" ref="X16:X65"/>
  </sortState>
  <mergeCells count="7">
    <mergeCell ref="A2:U2"/>
    <mergeCell ref="A3:U3"/>
    <mergeCell ref="A4:U4"/>
    <mergeCell ref="A8:A9"/>
    <mergeCell ref="M8:U8"/>
    <mergeCell ref="C8:K8"/>
    <mergeCell ref="A6:S6"/>
  </mergeCells>
  <conditionalFormatting sqref="A10:A48">
    <cfRule type="duplicateValues" dxfId="1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="64" zoomScaleNormal="100" zoomScaleSheetLayoutView="64" workbookViewId="0">
      <selection activeCell="C23" sqref="C23"/>
    </sheetView>
  </sheetViews>
  <sheetFormatPr defaultColWidth="9.140625" defaultRowHeight="15" x14ac:dyDescent="0.25"/>
  <cols>
    <col min="1" max="1" width="59.7109375" style="270" bestFit="1" customWidth="1"/>
    <col min="2" max="2" width="1.28515625" style="270" customWidth="1"/>
    <col min="3" max="3" width="24.85546875" style="292" bestFit="1" customWidth="1"/>
    <col min="4" max="4" width="1" style="270" customWidth="1"/>
    <col min="5" max="5" width="32.85546875" style="293" bestFit="1" customWidth="1"/>
    <col min="6" max="6" width="0.85546875" style="293" customWidth="1"/>
    <col min="7" max="7" width="27.28515625" style="293" bestFit="1" customWidth="1"/>
    <col min="8" max="8" width="1" style="294" customWidth="1"/>
    <col min="9" max="9" width="26.7109375" style="294" bestFit="1" customWidth="1"/>
    <col min="10" max="10" width="0.5703125" style="294" customWidth="1"/>
    <col min="11" max="11" width="15.28515625" style="295" customWidth="1"/>
    <col min="12" max="12" width="0.5703125" style="270" customWidth="1"/>
    <col min="13" max="13" width="26.28515625" style="292" bestFit="1" customWidth="1"/>
    <col min="14" max="14" width="0.85546875" style="292" customWidth="1"/>
    <col min="15" max="15" width="25.7109375" style="293" bestFit="1" customWidth="1"/>
    <col min="16" max="16" width="0.85546875" style="293" customWidth="1"/>
    <col min="17" max="17" width="25.7109375" style="293" bestFit="1" customWidth="1"/>
    <col min="18" max="18" width="0.85546875" style="293" customWidth="1"/>
    <col min="19" max="19" width="26.28515625" style="293" bestFit="1" customWidth="1"/>
    <col min="20" max="20" width="1.42578125" style="293" customWidth="1"/>
    <col min="21" max="21" width="15.140625" style="295" customWidth="1"/>
    <col min="22" max="22" width="29.85546875" style="295" customWidth="1"/>
    <col min="23" max="16384" width="9.140625" style="270"/>
  </cols>
  <sheetData>
    <row r="1" spans="1:22" ht="27.75" x14ac:dyDescent="0.25">
      <c r="A1" s="431" t="s">
        <v>138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269"/>
    </row>
    <row r="2" spans="1:22" ht="27.75" x14ac:dyDescent="0.25">
      <c r="A2" s="431" t="s">
        <v>139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269"/>
    </row>
    <row r="3" spans="1:22" ht="27.75" x14ac:dyDescent="0.25">
      <c r="A3" s="431" t="s">
        <v>179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269"/>
    </row>
    <row r="5" spans="1:22" s="272" customFormat="1" ht="24.75" x14ac:dyDescent="0.25">
      <c r="A5" s="432" t="s">
        <v>140</v>
      </c>
      <c r="B5" s="432"/>
      <c r="C5" s="432"/>
      <c r="D5" s="432"/>
      <c r="E5" s="432"/>
      <c r="F5" s="432"/>
      <c r="G5" s="432"/>
      <c r="H5" s="432"/>
      <c r="I5" s="432"/>
      <c r="J5" s="432"/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271"/>
    </row>
    <row r="6" spans="1:22" s="272" customFormat="1" ht="9.75" customHeight="1" x14ac:dyDescent="0.25">
      <c r="C6" s="273"/>
      <c r="E6" s="274"/>
      <c r="F6" s="274"/>
      <c r="G6" s="274"/>
      <c r="H6" s="275"/>
      <c r="I6" s="275"/>
      <c r="J6" s="275"/>
      <c r="K6" s="276"/>
      <c r="M6" s="273"/>
      <c r="N6" s="273"/>
      <c r="O6" s="274"/>
      <c r="P6" s="274"/>
      <c r="Q6" s="274"/>
      <c r="R6" s="274"/>
      <c r="S6" s="274"/>
      <c r="T6" s="274"/>
      <c r="U6" s="276"/>
      <c r="V6" s="276"/>
    </row>
    <row r="7" spans="1:22" s="272" customFormat="1" ht="27" customHeight="1" thickBot="1" x14ac:dyDescent="0.3">
      <c r="A7" s="277"/>
      <c r="B7" s="278"/>
      <c r="C7" s="420" t="s">
        <v>182</v>
      </c>
      <c r="D7" s="420"/>
      <c r="E7" s="420"/>
      <c r="F7" s="420"/>
      <c r="G7" s="420"/>
      <c r="H7" s="420"/>
      <c r="I7" s="420"/>
      <c r="J7" s="420"/>
      <c r="K7" s="420"/>
      <c r="L7" s="278"/>
      <c r="M7" s="420" t="s">
        <v>183</v>
      </c>
      <c r="N7" s="420"/>
      <c r="O7" s="420"/>
      <c r="P7" s="420"/>
      <c r="Q7" s="420"/>
      <c r="R7" s="420"/>
      <c r="S7" s="420"/>
      <c r="T7" s="420"/>
      <c r="U7" s="420"/>
      <c r="V7" s="279"/>
    </row>
    <row r="8" spans="1:22" s="280" customFormat="1" ht="24.75" customHeight="1" x14ac:dyDescent="0.25">
      <c r="A8" s="424" t="s">
        <v>141</v>
      </c>
      <c r="B8" s="424"/>
      <c r="C8" s="426" t="s">
        <v>37</v>
      </c>
      <c r="D8" s="428"/>
      <c r="E8" s="414" t="s">
        <v>38</v>
      </c>
      <c r="F8" s="416"/>
      <c r="G8" s="414" t="s">
        <v>39</v>
      </c>
      <c r="H8" s="429"/>
      <c r="I8" s="419" t="s">
        <v>48</v>
      </c>
      <c r="J8" s="419"/>
      <c r="K8" s="419"/>
      <c r="L8" s="424"/>
      <c r="M8" s="426" t="s">
        <v>37</v>
      </c>
      <c r="N8" s="421"/>
      <c r="O8" s="414" t="s">
        <v>38</v>
      </c>
      <c r="P8" s="416"/>
      <c r="Q8" s="414" t="s">
        <v>39</v>
      </c>
      <c r="R8" s="416"/>
      <c r="S8" s="419" t="s">
        <v>48</v>
      </c>
      <c r="T8" s="419"/>
      <c r="U8" s="419"/>
      <c r="V8" s="279"/>
    </row>
    <row r="9" spans="1:22" s="280" customFormat="1" ht="6" customHeight="1" thickBot="1" x14ac:dyDescent="0.3">
      <c r="A9" s="424"/>
      <c r="B9" s="424"/>
      <c r="C9" s="427"/>
      <c r="D9" s="424"/>
      <c r="E9" s="415"/>
      <c r="F9" s="417"/>
      <c r="G9" s="415"/>
      <c r="H9" s="430"/>
      <c r="I9" s="420"/>
      <c r="J9" s="420"/>
      <c r="K9" s="420"/>
      <c r="L9" s="424"/>
      <c r="M9" s="427"/>
      <c r="N9" s="422"/>
      <c r="O9" s="415"/>
      <c r="P9" s="417"/>
      <c r="Q9" s="415"/>
      <c r="R9" s="417"/>
      <c r="S9" s="420"/>
      <c r="T9" s="420"/>
      <c r="U9" s="420"/>
      <c r="V9" s="279"/>
    </row>
    <row r="10" spans="1:22" s="280" customFormat="1" ht="42.75" customHeight="1" thickBot="1" x14ac:dyDescent="0.3">
      <c r="A10" s="425"/>
      <c r="B10" s="424"/>
      <c r="C10" s="281" t="s">
        <v>142</v>
      </c>
      <c r="D10" s="424"/>
      <c r="E10" s="282" t="s">
        <v>143</v>
      </c>
      <c r="F10" s="418"/>
      <c r="G10" s="282" t="s">
        <v>144</v>
      </c>
      <c r="H10" s="430"/>
      <c r="I10" s="283" t="s">
        <v>15</v>
      </c>
      <c r="J10" s="283"/>
      <c r="K10" s="284" t="s">
        <v>40</v>
      </c>
      <c r="L10" s="424"/>
      <c r="M10" s="281" t="s">
        <v>142</v>
      </c>
      <c r="N10" s="423"/>
      <c r="O10" s="282" t="s">
        <v>143</v>
      </c>
      <c r="P10" s="418"/>
      <c r="Q10" s="282" t="s">
        <v>144</v>
      </c>
      <c r="R10" s="418"/>
      <c r="S10" s="285" t="s">
        <v>15</v>
      </c>
      <c r="T10" s="285"/>
      <c r="U10" s="284" t="s">
        <v>40</v>
      </c>
      <c r="V10" s="279"/>
    </row>
    <row r="11" spans="1:22" s="241" customFormat="1" ht="60.75" customHeight="1" x14ac:dyDescent="0.25">
      <c r="A11" s="254" t="s">
        <v>126</v>
      </c>
      <c r="C11" s="240">
        <v>0</v>
      </c>
      <c r="D11" s="240"/>
      <c r="E11" s="240">
        <f>IFERROR(VLOOKUP(A11,'درآمد ناشی از تغییر قیمت اوراق '!$A$7:$Q$28,9,0),0)</f>
        <v>52006199325</v>
      </c>
      <c r="F11" s="240"/>
      <c r="G11" s="240">
        <v>0</v>
      </c>
      <c r="H11" s="240"/>
      <c r="I11" s="240">
        <f>C11+E11+G11</f>
        <v>52006199325</v>
      </c>
      <c r="J11" s="477"/>
      <c r="K11" s="478">
        <f>I11/'سرمایه‌گذاری در سهام '!W10</f>
        <v>3.4846024319792675E-2</v>
      </c>
      <c r="L11" s="477"/>
      <c r="M11" s="240">
        <v>0</v>
      </c>
      <c r="N11" s="240"/>
      <c r="O11" s="240">
        <f>IFERROR(VLOOKUP(A11,'درآمد ناشی از تغییر قیمت اوراق '!$A$7:$Q$28,17,0),0)</f>
        <v>57507274343</v>
      </c>
      <c r="P11" s="240"/>
      <c r="Q11" s="240"/>
      <c r="R11" s="240">
        <v>0</v>
      </c>
      <c r="S11" s="240">
        <f>M11+O11+Q11</f>
        <v>57507274343</v>
      </c>
      <c r="T11" s="463"/>
      <c r="U11" s="478">
        <f>S11/'جمع درآمدها'!$J$5</f>
        <v>1.6734594961577698E-2</v>
      </c>
      <c r="V11" s="286"/>
    </row>
    <row r="12" spans="1:22" s="240" customFormat="1" ht="41.25" customHeight="1" thickBot="1" x14ac:dyDescent="0.3">
      <c r="A12" s="287"/>
      <c r="B12" s="287"/>
      <c r="C12" s="288">
        <f>SUM(C11:C11)</f>
        <v>0</v>
      </c>
      <c r="D12" s="289">
        <v>0</v>
      </c>
      <c r="E12" s="288">
        <f>SUM(E11:E11)</f>
        <v>52006199325</v>
      </c>
      <c r="F12" s="289">
        <v>0</v>
      </c>
      <c r="G12" s="288">
        <f>SUM(G11:G11)</f>
        <v>0</v>
      </c>
      <c r="H12" s="289">
        <v>0</v>
      </c>
      <c r="I12" s="288">
        <f>SUM(I11:I11)</f>
        <v>52006199325</v>
      </c>
      <c r="J12" s="290">
        <v>0</v>
      </c>
      <c r="K12" s="291">
        <f>SUM(K11:K11)</f>
        <v>3.4846024319792675E-2</v>
      </c>
      <c r="L12" s="287"/>
      <c r="M12" s="288">
        <f>SUM(M11:M11)</f>
        <v>0</v>
      </c>
      <c r="O12" s="288">
        <f>SUM(O11:O11)</f>
        <v>57507274343</v>
      </c>
      <c r="Q12" s="288">
        <f>SUM(Q11:Q11)</f>
        <v>0</v>
      </c>
      <c r="S12" s="288">
        <f>SUM(S11:S11)</f>
        <v>57507274343</v>
      </c>
      <c r="T12" s="290"/>
      <c r="U12" s="291">
        <f>SUM(U11:U11)</f>
        <v>1.6734594961577698E-2</v>
      </c>
    </row>
    <row r="13" spans="1:22" s="240" customFormat="1" ht="31.5" thickTop="1" x14ac:dyDescent="0.25">
      <c r="A13" s="270"/>
      <c r="B13" s="270"/>
      <c r="C13" s="292"/>
      <c r="E13" s="293"/>
      <c r="G13" s="293"/>
      <c r="I13" s="294"/>
      <c r="J13" s="255"/>
      <c r="K13" s="295"/>
      <c r="L13" s="241"/>
      <c r="M13" s="292"/>
      <c r="O13" s="294"/>
      <c r="Q13" s="294"/>
      <c r="S13" s="294"/>
      <c r="T13" s="294"/>
      <c r="U13" s="295"/>
    </row>
    <row r="14" spans="1:22" s="240" customFormat="1" ht="30.75" x14ac:dyDescent="0.25">
      <c r="A14" s="270"/>
      <c r="B14" s="270"/>
      <c r="C14" s="292"/>
      <c r="E14" s="293"/>
      <c r="G14" s="293"/>
      <c r="I14" s="294"/>
      <c r="J14" s="255"/>
      <c r="K14" s="295"/>
      <c r="L14" s="241"/>
      <c r="M14" s="292"/>
      <c r="O14" s="294"/>
      <c r="Q14" s="294"/>
      <c r="S14" s="294"/>
      <c r="T14" s="294"/>
      <c r="U14" s="295"/>
    </row>
    <row r="16" spans="1:22" ht="24.75" x14ac:dyDescent="0.25">
      <c r="C16" s="296"/>
      <c r="E16" s="297"/>
      <c r="F16" s="297"/>
      <c r="G16" s="297"/>
      <c r="H16" s="298"/>
      <c r="I16" s="298"/>
      <c r="J16" s="298"/>
      <c r="K16" s="299"/>
      <c r="L16" s="287"/>
      <c r="M16" s="289"/>
      <c r="N16" s="289"/>
      <c r="O16" s="297"/>
      <c r="P16" s="297"/>
      <c r="Q16" s="297"/>
    </row>
    <row r="17" spans="1:29" ht="33" x14ac:dyDescent="0.25">
      <c r="E17" s="297"/>
      <c r="F17" s="297"/>
      <c r="G17" s="297"/>
      <c r="H17" s="298"/>
      <c r="I17" s="298"/>
      <c r="J17" s="298"/>
      <c r="K17" s="299"/>
      <c r="L17" s="287"/>
      <c r="M17" s="289"/>
      <c r="N17" s="289"/>
      <c r="O17" s="297"/>
      <c r="P17" s="297"/>
      <c r="Q17" s="297"/>
      <c r="S17" s="300"/>
    </row>
    <row r="18" spans="1:29" ht="30.75" x14ac:dyDescent="0.25">
      <c r="C18" s="301"/>
      <c r="E18" s="297"/>
      <c r="F18" s="297"/>
      <c r="G18" s="297"/>
      <c r="H18" s="298"/>
      <c r="I18" s="298"/>
      <c r="J18" s="298"/>
      <c r="K18" s="299"/>
      <c r="L18" s="287"/>
      <c r="M18" s="289"/>
      <c r="N18" s="289"/>
      <c r="O18" s="297"/>
      <c r="P18" s="297"/>
      <c r="Q18" s="297"/>
      <c r="S18" s="302"/>
    </row>
    <row r="19" spans="1:29" ht="24.75" x14ac:dyDescent="0.25">
      <c r="E19" s="297"/>
      <c r="F19" s="297"/>
      <c r="G19" s="297"/>
      <c r="H19" s="298"/>
      <c r="I19" s="298"/>
      <c r="J19" s="298"/>
      <c r="K19" s="299"/>
      <c r="L19" s="287"/>
      <c r="M19" s="289"/>
      <c r="N19" s="289"/>
      <c r="O19" s="297"/>
      <c r="P19" s="297"/>
      <c r="Q19" s="297"/>
    </row>
    <row r="20" spans="1:29" ht="30.75" x14ac:dyDescent="0.25">
      <c r="E20" s="303"/>
      <c r="Q20" s="302"/>
    </row>
    <row r="21" spans="1:29" ht="30.75" x14ac:dyDescent="0.25">
      <c r="Q21" s="302"/>
    </row>
    <row r="22" spans="1:29" ht="30.75" x14ac:dyDescent="0.25">
      <c r="E22" s="304"/>
      <c r="Q22" s="302"/>
    </row>
    <row r="23" spans="1:29" s="293" customFormat="1" ht="30.75" x14ac:dyDescent="0.25">
      <c r="A23" s="270"/>
      <c r="B23" s="270"/>
      <c r="C23" s="292"/>
      <c r="D23" s="270"/>
      <c r="H23" s="294"/>
      <c r="I23" s="294"/>
      <c r="J23" s="294"/>
      <c r="K23" s="295"/>
      <c r="L23" s="270"/>
      <c r="M23" s="292"/>
      <c r="N23" s="292"/>
      <c r="Q23" s="302"/>
      <c r="U23" s="295"/>
      <c r="V23" s="295"/>
      <c r="W23" s="270"/>
      <c r="X23" s="270"/>
      <c r="Y23" s="270"/>
      <c r="Z23" s="270"/>
      <c r="AA23" s="270"/>
      <c r="AB23" s="270"/>
      <c r="AC23" s="270"/>
    </row>
    <row r="24" spans="1:29" s="293" customFormat="1" ht="30.75" x14ac:dyDescent="0.25">
      <c r="A24" s="270"/>
      <c r="B24" s="270"/>
      <c r="C24" s="292"/>
      <c r="D24" s="270"/>
      <c r="H24" s="294"/>
      <c r="I24" s="294"/>
      <c r="J24" s="294"/>
      <c r="K24" s="295"/>
      <c r="L24" s="270"/>
      <c r="M24" s="292"/>
      <c r="N24" s="292"/>
      <c r="O24" s="302"/>
      <c r="Q24" s="302"/>
      <c r="U24" s="295"/>
      <c r="V24" s="295"/>
      <c r="W24" s="270"/>
      <c r="X24" s="270"/>
      <c r="Y24" s="270"/>
      <c r="Z24" s="270"/>
      <c r="AA24" s="270"/>
      <c r="AB24" s="270"/>
      <c r="AC24" s="270"/>
    </row>
    <row r="25" spans="1:29" s="293" customFormat="1" ht="30.75" x14ac:dyDescent="0.25">
      <c r="A25" s="270"/>
      <c r="B25" s="270"/>
      <c r="C25" s="292"/>
      <c r="D25" s="270"/>
      <c r="H25" s="294"/>
      <c r="I25" s="294"/>
      <c r="J25" s="294"/>
      <c r="K25" s="295"/>
      <c r="L25" s="270"/>
      <c r="M25" s="292"/>
      <c r="N25" s="292"/>
      <c r="Q25" s="302"/>
      <c r="U25" s="295"/>
      <c r="V25" s="295"/>
      <c r="W25" s="270"/>
      <c r="X25" s="270"/>
      <c r="Y25" s="270"/>
      <c r="Z25" s="270"/>
      <c r="AA25" s="270"/>
      <c r="AB25" s="270"/>
      <c r="AC25" s="270"/>
    </row>
  </sheetData>
  <mergeCells count="23">
    <mergeCell ref="A1:U1"/>
    <mergeCell ref="A2:U2"/>
    <mergeCell ref="A3:U3"/>
    <mergeCell ref="A5:U5"/>
    <mergeCell ref="C7:K7"/>
    <mergeCell ref="M7:U7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O8:O9"/>
    <mergeCell ref="P8:P10"/>
    <mergeCell ref="Q8:Q9"/>
    <mergeCell ref="R8:R10"/>
    <mergeCell ref="S8:U9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A50" sqref="A50"/>
    </sheetView>
  </sheetViews>
  <sheetFormatPr defaultColWidth="9.140625" defaultRowHeight="27.75" x14ac:dyDescent="0.65"/>
  <cols>
    <col min="1" max="1" width="42" style="22" bestFit="1" customWidth="1"/>
    <col min="2" max="2" width="1" style="22" customWidth="1"/>
    <col min="3" max="3" width="20.28515625" style="22" customWidth="1"/>
    <col min="4" max="4" width="1" style="22" customWidth="1"/>
    <col min="5" max="5" width="24" style="22" bestFit="1" customWidth="1"/>
    <col min="6" max="6" width="1" style="22" customWidth="1"/>
    <col min="7" max="7" width="21.28515625" style="22" bestFit="1" customWidth="1"/>
    <col min="8" max="8" width="1" style="22" customWidth="1"/>
    <col min="9" max="9" width="21.28515625" style="22" bestFit="1" customWidth="1"/>
    <col min="10" max="10" width="1" style="22" customWidth="1"/>
    <col min="11" max="11" width="20.7109375" style="22" customWidth="1"/>
    <col min="12" max="12" width="1" style="22" customWidth="1"/>
    <col min="13" max="13" width="24" style="22" bestFit="1" customWidth="1"/>
    <col min="14" max="14" width="1" style="22" customWidth="1"/>
    <col min="15" max="15" width="20.5703125" style="22" bestFit="1" customWidth="1"/>
    <col min="16" max="16" width="1" style="22" customWidth="1"/>
    <col min="17" max="17" width="20.5703125" style="22" bestFit="1" customWidth="1"/>
    <col min="18" max="18" width="1" style="22" customWidth="1"/>
    <col min="19" max="19" width="9.140625" style="22" customWidth="1"/>
    <col min="20" max="16384" width="9.140625" style="22"/>
  </cols>
  <sheetData>
    <row r="2" spans="1:18" ht="30" x14ac:dyDescent="0.65">
      <c r="A2" s="433" t="s">
        <v>50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</row>
    <row r="3" spans="1:18" ht="30" x14ac:dyDescent="0.65">
      <c r="A3" s="433" t="str">
        <f>'سرمایه‌گذاری در سهام '!A3:U3</f>
        <v>صورت وضعیت درآمدها</v>
      </c>
      <c r="B3" s="433"/>
      <c r="C3" s="433" t="s">
        <v>18</v>
      </c>
      <c r="D3" s="433" t="s">
        <v>18</v>
      </c>
      <c r="E3" s="433" t="s">
        <v>18</v>
      </c>
      <c r="F3" s="433" t="s">
        <v>18</v>
      </c>
      <c r="G3" s="433" t="s">
        <v>18</v>
      </c>
      <c r="H3" s="433"/>
      <c r="I3" s="433"/>
      <c r="J3" s="433"/>
      <c r="K3" s="433"/>
      <c r="L3" s="433"/>
      <c r="M3" s="433"/>
      <c r="N3" s="433"/>
      <c r="O3" s="433"/>
      <c r="P3" s="433"/>
      <c r="Q3" s="433"/>
    </row>
    <row r="4" spans="1:18" ht="30" x14ac:dyDescent="0.65">
      <c r="A4" s="433" t="str">
        <f>'سرمایه‌گذاری در سهام '!A4:U4</f>
        <v>برای ماه منتهی به 1405/05/31</v>
      </c>
      <c r="B4" s="433"/>
      <c r="C4" s="433">
        <f>'سرمایه‌گذاری در سهام '!A4:U4</f>
        <v>0</v>
      </c>
      <c r="D4" s="433" t="s">
        <v>46</v>
      </c>
      <c r="E4" s="433" t="s">
        <v>46</v>
      </c>
      <c r="F4" s="433" t="s">
        <v>46</v>
      </c>
      <c r="G4" s="433" t="s">
        <v>46</v>
      </c>
      <c r="H4" s="433"/>
      <c r="I4" s="433"/>
      <c r="J4" s="433"/>
      <c r="K4" s="433"/>
      <c r="L4" s="433"/>
      <c r="M4" s="433"/>
      <c r="N4" s="433"/>
      <c r="O4" s="433"/>
      <c r="P4" s="433"/>
      <c r="Q4" s="433"/>
    </row>
    <row r="5" spans="1:18" ht="30" x14ac:dyDescent="0.65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8" ht="32.25" x14ac:dyDescent="0.65">
      <c r="A6" s="434" t="s">
        <v>147</v>
      </c>
      <c r="B6" s="434"/>
      <c r="C6" s="434"/>
      <c r="D6" s="434"/>
      <c r="E6" s="434"/>
      <c r="F6" s="434"/>
      <c r="G6" s="434"/>
      <c r="H6" s="434"/>
      <c r="I6" s="434"/>
      <c r="J6" s="434"/>
      <c r="K6" s="434"/>
      <c r="L6" s="434"/>
      <c r="M6" s="434"/>
      <c r="N6" s="434"/>
      <c r="O6" s="434"/>
      <c r="P6" s="434"/>
      <c r="Q6" s="434"/>
    </row>
    <row r="7" spans="1:18" ht="32.25" x14ac:dyDescent="0.6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8" ht="30" x14ac:dyDescent="0.65">
      <c r="A8" s="433" t="s">
        <v>22</v>
      </c>
      <c r="C8" s="433" t="str">
        <f>'درآمد ناشی از فروش '!C7</f>
        <v>طی مرداد ماه</v>
      </c>
      <c r="D8" s="433" t="s">
        <v>20</v>
      </c>
      <c r="E8" s="433" t="s">
        <v>20</v>
      </c>
      <c r="F8" s="433" t="s">
        <v>20</v>
      </c>
      <c r="G8" s="433" t="s">
        <v>20</v>
      </c>
      <c r="H8" s="433" t="s">
        <v>20</v>
      </c>
      <c r="I8" s="433" t="s">
        <v>20</v>
      </c>
      <c r="K8" s="433" t="str">
        <f>'درآمد ناشی از فروش '!K7</f>
        <v>از ابتدای سال مالی تا پایان مرداد ماه</v>
      </c>
      <c r="L8" s="433" t="s">
        <v>21</v>
      </c>
      <c r="M8" s="433" t="s">
        <v>21</v>
      </c>
      <c r="N8" s="433" t="s">
        <v>21</v>
      </c>
      <c r="O8" s="433" t="s">
        <v>21</v>
      </c>
      <c r="P8" s="433" t="s">
        <v>21</v>
      </c>
      <c r="Q8" s="433" t="s">
        <v>21</v>
      </c>
    </row>
    <row r="9" spans="1:18" ht="72.75" customHeight="1" thickBot="1" x14ac:dyDescent="0.7">
      <c r="A9" s="433" t="s">
        <v>22</v>
      </c>
      <c r="C9" s="25" t="s">
        <v>47</v>
      </c>
      <c r="D9" s="26"/>
      <c r="E9" s="25" t="s">
        <v>38</v>
      </c>
      <c r="F9" s="26"/>
      <c r="G9" s="25" t="s">
        <v>39</v>
      </c>
      <c r="H9" s="26"/>
      <c r="I9" s="25" t="s">
        <v>48</v>
      </c>
      <c r="J9" s="26"/>
      <c r="K9" s="25" t="s">
        <v>47</v>
      </c>
      <c r="L9" s="26"/>
      <c r="M9" s="25" t="s">
        <v>38</v>
      </c>
      <c r="N9" s="26"/>
      <c r="O9" s="25" t="s">
        <v>39</v>
      </c>
      <c r="P9" s="26"/>
      <c r="Q9" s="25" t="s">
        <v>48</v>
      </c>
    </row>
    <row r="10" spans="1:18" ht="30" customHeight="1" x14ac:dyDescent="0.75">
      <c r="A10" s="2"/>
      <c r="B10" s="1"/>
      <c r="C10" s="19">
        <v>0</v>
      </c>
      <c r="D10" s="5"/>
      <c r="E10" s="19">
        <v>0</v>
      </c>
      <c r="F10" s="19"/>
      <c r="G10" s="19">
        <v>0</v>
      </c>
      <c r="H10" s="19"/>
      <c r="I10" s="19">
        <f>C10+E10+G10</f>
        <v>0</v>
      </c>
      <c r="J10" s="19"/>
      <c r="K10" s="19">
        <v>0</v>
      </c>
      <c r="L10" s="19"/>
      <c r="M10" s="19">
        <v>0</v>
      </c>
      <c r="N10" s="19"/>
      <c r="O10" s="19">
        <v>0</v>
      </c>
      <c r="P10" s="19"/>
      <c r="Q10" s="19">
        <v>0</v>
      </c>
    </row>
    <row r="11" spans="1:18" ht="43.5" thickBot="1" x14ac:dyDescent="1.1000000000000001">
      <c r="C11" s="27">
        <f t="shared" ref="C11:P11" si="0">SUM(C10:C10)</f>
        <v>0</v>
      </c>
      <c r="D11" s="20">
        <f t="shared" si="0"/>
        <v>0</v>
      </c>
      <c r="E11" s="27">
        <f t="shared" si="0"/>
        <v>0</v>
      </c>
      <c r="F11" s="27">
        <f t="shared" si="0"/>
        <v>0</v>
      </c>
      <c r="G11" s="27">
        <f t="shared" si="0"/>
        <v>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7">
        <f t="shared" si="0"/>
        <v>0</v>
      </c>
      <c r="M11" s="27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7">
        <f>SUM(Q10:Q10)</f>
        <v>0</v>
      </c>
      <c r="R11" s="28">
        <f t="shared" ref="R11" si="1">SUM(R10:R10)</f>
        <v>0</v>
      </c>
    </row>
    <row r="12" spans="1:18" ht="28.5" thickTop="1" x14ac:dyDescent="0.65"/>
    <row r="13" spans="1:18" x14ac:dyDescent="0.65">
      <c r="M13" s="29"/>
    </row>
    <row r="14" spans="1:18" x14ac:dyDescent="0.65">
      <c r="M14" s="29"/>
    </row>
    <row r="15" spans="1:18" x14ac:dyDescent="0.65">
      <c r="M15" s="29"/>
    </row>
    <row r="16" spans="1:18" x14ac:dyDescent="0.65">
      <c r="M16" s="29"/>
    </row>
    <row r="17" spans="13:13" x14ac:dyDescent="0.65">
      <c r="M17" s="29"/>
    </row>
    <row r="18" spans="13:13" x14ac:dyDescent="0.65">
      <c r="M18" s="29"/>
    </row>
    <row r="19" spans="13:13" x14ac:dyDescent="0.65">
      <c r="M19" s="29"/>
    </row>
    <row r="20" spans="13:13" x14ac:dyDescent="0.65">
      <c r="M20" s="29"/>
    </row>
    <row r="21" spans="13:13" x14ac:dyDescent="0.65">
      <c r="M21" s="29"/>
    </row>
    <row r="22" spans="13:13" x14ac:dyDescent="0.65">
      <c r="M22" s="29"/>
    </row>
    <row r="23" spans="13:13" x14ac:dyDescent="0.65">
      <c r="M23" s="29"/>
    </row>
    <row r="24" spans="13:13" x14ac:dyDescent="0.65">
      <c r="M24" s="29"/>
    </row>
    <row r="25" spans="13:13" x14ac:dyDescent="0.65">
      <c r="M25" s="29"/>
    </row>
    <row r="26" spans="13:13" x14ac:dyDescent="0.65">
      <c r="M26" s="29"/>
    </row>
    <row r="27" spans="13:13" x14ac:dyDescent="0.65">
      <c r="M27" s="29"/>
    </row>
    <row r="28" spans="13:13" x14ac:dyDescent="0.65">
      <c r="M28" s="29"/>
    </row>
    <row r="29" spans="13:13" x14ac:dyDescent="0.65">
      <c r="M29" s="29"/>
    </row>
    <row r="30" spans="13:13" x14ac:dyDescent="0.65">
      <c r="M30" s="29"/>
    </row>
    <row r="31" spans="13:13" x14ac:dyDescent="0.65">
      <c r="M31" s="29"/>
    </row>
    <row r="32" spans="13:13" x14ac:dyDescent="0.65">
      <c r="M32" s="29"/>
    </row>
    <row r="33" spans="13:13" x14ac:dyDescent="0.65">
      <c r="M33" s="29"/>
    </row>
    <row r="34" spans="13:13" x14ac:dyDescent="0.65">
      <c r="M34" s="29"/>
    </row>
    <row r="35" spans="13:13" x14ac:dyDescent="0.65">
      <c r="M35" s="29"/>
    </row>
    <row r="36" spans="13:13" x14ac:dyDescent="0.65">
      <c r="M36" s="29"/>
    </row>
    <row r="37" spans="13:13" x14ac:dyDescent="0.65">
      <c r="M37" s="29"/>
    </row>
    <row r="38" spans="13:13" x14ac:dyDescent="0.65">
      <c r="M38" s="29"/>
    </row>
    <row r="39" spans="13:13" x14ac:dyDescent="0.65">
      <c r="M39" s="29"/>
    </row>
    <row r="40" spans="13:13" x14ac:dyDescent="0.65">
      <c r="M40" s="29"/>
    </row>
    <row r="41" spans="13:13" x14ac:dyDescent="0.65">
      <c r="M41" s="29"/>
    </row>
    <row r="42" spans="13:13" x14ac:dyDescent="0.65">
      <c r="M42" s="29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1405.05.31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'1405.05.31'!Print_Area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2026-08-31T10:30:58Z</dcterms:modified>
</cp:coreProperties>
</file>