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und\4 صندوق آهنگ سهام کیان\گزارش ماهانه\سال 1405\06\"/>
    </mc:Choice>
  </mc:AlternateContent>
  <xr:revisionPtr revIDLastSave="0" documentId="13_ncr:1_{FCF9AE0E-AA35-4E7A-AB67-CA67525ECBBE}" xr6:coauthVersionLast="47" xr6:coauthVersionMax="47" xr10:uidLastSave="{00000000-0000-0000-0000-000000000000}"/>
  <bookViews>
    <workbookView xWindow="-120" yWindow="-120" windowWidth="29040" windowHeight="15720" tabRatio="580" activeTab="1" xr2:uid="{00000000-000D-0000-FFFF-FFFF00000000}"/>
  </bookViews>
  <sheets>
    <sheet name="1405.06.31" sheetId="20" r:id="rId1"/>
    <sheet name="سهام" sheetId="1" r:id="rId2"/>
    <sheet name="کالا" sheetId="23" r:id="rId3"/>
    <sheet name="اوراق" sheetId="21" r:id="rId4"/>
    <sheet name="سپرده " sheetId="6" r:id="rId5"/>
    <sheet name="جمع درآمدها" sheetId="15" r:id="rId6"/>
    <sheet name="سرمایه‌گذاری در سهام " sheetId="11" r:id="rId7"/>
    <sheet name="درآمد سرمایه گذاری در کالا  " sheetId="24" r:id="rId8"/>
    <sheet name="سرمایه‌گذاری در اوراق بهادار " sheetId="18" r:id="rId9"/>
    <sheet name="درآمد سپرده بانکی " sheetId="13" r:id="rId10"/>
    <sheet name="سایر درآمدها " sheetId="14" r:id="rId11"/>
    <sheet name="درآمد سود سهام " sheetId="8" r:id="rId12"/>
    <sheet name="سود اوراق بهادار" sheetId="22" r:id="rId13"/>
    <sheet name="سودسپرده بانکی " sheetId="7" r:id="rId14"/>
    <sheet name="درآمد ناشی از فروش " sheetId="9" r:id="rId15"/>
    <sheet name="درآمد ناشی از تغییر قیمت اوراق " sheetId="10" r:id="rId16"/>
  </sheets>
  <definedNames>
    <definedName name="_xlnm._FilterDatabase" localSheetId="9" hidden="1">'درآمد سپرده بانکی '!$A$9:$K$9</definedName>
    <definedName name="_xlnm._FilterDatabase" localSheetId="15" hidden="1">'درآمد ناشی از تغییر قیمت اوراق '!$A$8:$Y$8</definedName>
    <definedName name="_xlnm._FilterDatabase" localSheetId="14" hidden="1">'درآمد ناشی از فروش '!$A$8:$Q$8</definedName>
    <definedName name="_xlnm._FilterDatabase" localSheetId="10" hidden="1">'سایر درآمدها '!$A$9:$M$9</definedName>
    <definedName name="_xlnm._FilterDatabase" localSheetId="6" hidden="1">'سرمایه‌گذاری در سهام '!$A$9:$AA$9</definedName>
    <definedName name="_xlnm._FilterDatabase" localSheetId="1" hidden="1">سهام!$AC$11:$AC$11</definedName>
    <definedName name="_xlnm._FilterDatabase" localSheetId="12" hidden="1">'سود اوراق بهادار'!$A$8:$M$8</definedName>
    <definedName name="_xlnm._FilterDatabase" localSheetId="13" hidden="1">'سودسپرده بانکی '!$A$8:$M$8</definedName>
    <definedName name="a" localSheetId="7">#REF!</definedName>
    <definedName name="a" localSheetId="2">#REF!</definedName>
    <definedName name="a">#REF!</definedName>
    <definedName name="aaa" localSheetId="7">#REF!</definedName>
    <definedName name="aaa" localSheetId="2">#REF!</definedName>
    <definedName name="aaa">'درآمد ناشی از تغییر قیمت اوراق '!$A$9:$A$15</definedName>
    <definedName name="bb" localSheetId="7">#REF!</definedName>
    <definedName name="bb" localSheetId="2">#REF!</definedName>
    <definedName name="bb">#REF!</definedName>
    <definedName name="_xlnm.Print_Area" localSheetId="0">'1405.06.31'!$A$1:$L$40</definedName>
    <definedName name="_xlnm.Print_Area" localSheetId="3">اوراق!$A$1:$AK$13</definedName>
    <definedName name="_xlnm.Print_Area" localSheetId="5">'جمع درآمدها'!$A$1:$I$14</definedName>
    <definedName name="_xlnm.Print_Area" localSheetId="9">'درآمد سپرده بانکی '!$A$1:$J$27</definedName>
    <definedName name="_xlnm.Print_Area" localSheetId="7">'درآمد سرمایه گذاری در کالا  '!$A$1:$U$13</definedName>
    <definedName name="_xlnm.Print_Area" localSheetId="11">'درآمد سود سهام '!$A$1:$S$28</definedName>
    <definedName name="_xlnm.Print_Area" localSheetId="15">'درآمد ناشی از تغییر قیمت اوراق '!$A$1:$Q$31</definedName>
    <definedName name="_xlnm.Print_Area" localSheetId="14">'درآمد ناشی از فروش '!$A$1:$Q$37</definedName>
    <definedName name="_xlnm.Print_Area" localSheetId="10">'سایر درآمدها '!$A$1:$E$14</definedName>
    <definedName name="_xlnm.Print_Area" localSheetId="4">'سپرده '!$A$1:$K$22</definedName>
    <definedName name="_xlnm.Print_Area" localSheetId="8">'سرمایه‌گذاری در اوراق بهادار '!$A$1:$Q$12</definedName>
    <definedName name="_xlnm.Print_Area" localSheetId="6">'سرمایه‌گذاری در سهام '!$A$1:$U$51</definedName>
    <definedName name="_xlnm.Print_Area" localSheetId="1">سهام!$A$1:$Z$37</definedName>
    <definedName name="_xlnm.Print_Area" localSheetId="12">'سود اوراق بهادار'!$A$1:$N$10</definedName>
    <definedName name="_xlnm.Print_Area" localSheetId="13">'سودسپرده بانکی '!$A$1:$M$25</definedName>
    <definedName name="_xlnm.Print_Area" localSheetId="2">کالا!$A$1:$X$18</definedName>
    <definedName name="_xlnm.Print_Titles" localSheetId="7">'درآمد سرمایه گذاری در کالا  '!$7:$10</definedName>
    <definedName name="_xlnm.Print_Titles" localSheetId="15">'درآمد ناشی از تغییر قیمت اوراق '!#REF!</definedName>
    <definedName name="_xlnm.Print_Titles" localSheetId="6">'سرمایه‌گذاری در سهام '!$8:$9</definedName>
    <definedName name="سودسها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3" i="11" l="1"/>
  <c r="O44" i="11"/>
  <c r="O45" i="11"/>
  <c r="O46" i="11"/>
  <c r="O47" i="11"/>
  <c r="O48" i="11"/>
  <c r="O49" i="11"/>
  <c r="O10" i="11"/>
  <c r="O11" i="11"/>
  <c r="O12" i="11"/>
  <c r="O13" i="11"/>
  <c r="O14" i="11"/>
  <c r="O15" i="11"/>
  <c r="S15" i="11" s="1"/>
  <c r="O16" i="11"/>
  <c r="S16" i="11" s="1"/>
  <c r="O17" i="11"/>
  <c r="S17" i="11" s="1"/>
  <c r="O18" i="11"/>
  <c r="S18" i="11" s="1"/>
  <c r="O19" i="11"/>
  <c r="S19" i="11" s="1"/>
  <c r="O20" i="11"/>
  <c r="S20" i="11" s="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Q30" i="10"/>
  <c r="E30" i="10"/>
  <c r="Q36" i="9"/>
  <c r="Q50" i="11"/>
  <c r="M15" i="11"/>
  <c r="M16" i="11"/>
  <c r="M17" i="11"/>
  <c r="M18" i="11"/>
  <c r="M19" i="11"/>
  <c r="M20" i="11"/>
  <c r="M21" i="11"/>
  <c r="M22" i="11"/>
  <c r="M23" i="11"/>
  <c r="M24" i="11"/>
  <c r="M25" i="11"/>
  <c r="M26" i="11"/>
  <c r="M27" i="11"/>
  <c r="M28" i="11"/>
  <c r="M29" i="11"/>
  <c r="M30" i="11"/>
  <c r="M31" i="11"/>
  <c r="M32" i="11"/>
  <c r="M33" i="11"/>
  <c r="M34" i="11"/>
  <c r="M35" i="11"/>
  <c r="M36" i="11"/>
  <c r="M37" i="11"/>
  <c r="M38" i="11"/>
  <c r="M39" i="11"/>
  <c r="M40" i="11"/>
  <c r="M41" i="11"/>
  <c r="M42" i="11"/>
  <c r="M43" i="11"/>
  <c r="M44" i="11"/>
  <c r="M45" i="11"/>
  <c r="M46" i="11"/>
  <c r="M47" i="11"/>
  <c r="M48" i="11"/>
  <c r="M49" i="11"/>
  <c r="N14" i="11"/>
  <c r="M14" i="11"/>
  <c r="M11" i="11"/>
  <c r="M12" i="11"/>
  <c r="M13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16" i="11"/>
  <c r="Q27" i="8"/>
  <c r="C10" i="11"/>
  <c r="C11" i="11"/>
  <c r="C12" i="11"/>
  <c r="C13" i="11"/>
  <c r="C14" i="11"/>
  <c r="C15" i="11"/>
  <c r="S27" i="8"/>
  <c r="M10" i="11"/>
  <c r="Q48" i="11"/>
  <c r="M27" i="8"/>
  <c r="O27" i="8"/>
  <c r="I36" i="9"/>
  <c r="G37" i="11"/>
  <c r="G38" i="11"/>
  <c r="G39" i="11"/>
  <c r="G40" i="11"/>
  <c r="G41" i="11"/>
  <c r="G42" i="11"/>
  <c r="G43" i="11"/>
  <c r="G44" i="11"/>
  <c r="E36" i="11"/>
  <c r="E38" i="11"/>
  <c r="G48" i="11"/>
  <c r="E48" i="11"/>
  <c r="E10" i="11"/>
  <c r="E11" i="11"/>
  <c r="E12" i="11"/>
  <c r="E13" i="11"/>
  <c r="E20" i="11"/>
  <c r="E23" i="11"/>
  <c r="E24" i="11"/>
  <c r="E27" i="11"/>
  <c r="E28" i="11"/>
  <c r="E29" i="11"/>
  <c r="E30" i="11"/>
  <c r="E32" i="11"/>
  <c r="E33" i="11"/>
  <c r="E34" i="11"/>
  <c r="E37" i="11"/>
  <c r="C21" i="6"/>
  <c r="K21" i="6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I23" i="10"/>
  <c r="I24" i="10"/>
  <c r="I29" i="10"/>
  <c r="Q29" i="10"/>
  <c r="I33" i="9"/>
  <c r="I34" i="9"/>
  <c r="O36" i="9"/>
  <c r="Q33" i="9"/>
  <c r="Q34" i="9"/>
  <c r="G24" i="7"/>
  <c r="G23" i="7"/>
  <c r="M24" i="7"/>
  <c r="M23" i="7"/>
  <c r="M19" i="7"/>
  <c r="K19" i="7"/>
  <c r="G19" i="7"/>
  <c r="S11" i="8"/>
  <c r="S14" i="8"/>
  <c r="S22" i="8"/>
  <c r="S19" i="8"/>
  <c r="S17" i="8"/>
  <c r="S16" i="8"/>
  <c r="S20" i="8"/>
  <c r="S25" i="8"/>
  <c r="M25" i="8"/>
  <c r="W10" i="23"/>
  <c r="E8" i="14"/>
  <c r="G8" i="13"/>
  <c r="C8" i="13"/>
  <c r="K8" i="18"/>
  <c r="C8" i="18"/>
  <c r="E43" i="11"/>
  <c r="E44" i="11"/>
  <c r="E45" i="11"/>
  <c r="E46" i="11"/>
  <c r="E49" i="11"/>
  <c r="E47" i="11"/>
  <c r="M30" i="10"/>
  <c r="N30" i="10"/>
  <c r="O30" i="10"/>
  <c r="P30" i="10"/>
  <c r="G30" i="10"/>
  <c r="I22" i="10"/>
  <c r="E42" i="11" s="1"/>
  <c r="Q11" i="11"/>
  <c r="Q12" i="11"/>
  <c r="Q13" i="11"/>
  <c r="I12" i="9"/>
  <c r="W36" i="1"/>
  <c r="K36" i="1"/>
  <c r="O36" i="1"/>
  <c r="Q27" i="11"/>
  <c r="Q28" i="11"/>
  <c r="Q30" i="11"/>
  <c r="Q34" i="11"/>
  <c r="Q37" i="11"/>
  <c r="Q38" i="11"/>
  <c r="Q39" i="11"/>
  <c r="Q41" i="11"/>
  <c r="Q42" i="11"/>
  <c r="Q20" i="11"/>
  <c r="Q23" i="11"/>
  <c r="Q24" i="11"/>
  <c r="I20" i="9"/>
  <c r="K25" i="7"/>
  <c r="I25" i="7"/>
  <c r="E25" i="7"/>
  <c r="C25" i="7"/>
  <c r="K27" i="8"/>
  <c r="I27" i="8"/>
  <c r="M21" i="8"/>
  <c r="M22" i="8"/>
  <c r="S18" i="8"/>
  <c r="M18" i="8"/>
  <c r="S15" i="8"/>
  <c r="M15" i="8"/>
  <c r="S13" i="8"/>
  <c r="M13" i="8"/>
  <c r="S12" i="8"/>
  <c r="M12" i="8"/>
  <c r="M19" i="8"/>
  <c r="M17" i="8"/>
  <c r="M16" i="8"/>
  <c r="M20" i="8"/>
  <c r="S9" i="8"/>
  <c r="M11" i="8"/>
  <c r="M14" i="8"/>
  <c r="G27" i="13"/>
  <c r="I26" i="13" s="1"/>
  <c r="C27" i="13"/>
  <c r="E26" i="13" s="1"/>
  <c r="I21" i="6"/>
  <c r="G21" i="6"/>
  <c r="E21" i="6"/>
  <c r="K20" i="6"/>
  <c r="S10" i="8"/>
  <c r="C13" i="14"/>
  <c r="E13" i="14"/>
  <c r="E12" i="15" s="1"/>
  <c r="S21" i="11" l="1"/>
  <c r="S22" i="11"/>
  <c r="S23" i="11"/>
  <c r="S24" i="11"/>
  <c r="S25" i="11"/>
  <c r="S26" i="11"/>
  <c r="S27" i="11"/>
  <c r="S28" i="11"/>
  <c r="S29" i="11"/>
  <c r="S30" i="11"/>
  <c r="S31" i="11"/>
  <c r="S32" i="11"/>
  <c r="S33" i="11"/>
  <c r="S34" i="11"/>
  <c r="S35" i="11"/>
  <c r="S36" i="11"/>
  <c r="S37" i="11"/>
  <c r="S38" i="11"/>
  <c r="S39" i="11"/>
  <c r="S40" i="11"/>
  <c r="S41" i="11"/>
  <c r="S42" i="11"/>
  <c r="S14" i="11"/>
  <c r="S11" i="11"/>
  <c r="S12" i="11"/>
  <c r="S13" i="11"/>
  <c r="S44" i="11"/>
  <c r="S45" i="11"/>
  <c r="S49" i="11"/>
  <c r="U49" i="11" s="1"/>
  <c r="S43" i="11"/>
  <c r="S46" i="11"/>
  <c r="S48" i="11"/>
  <c r="U48" i="11" s="1"/>
  <c r="S47" i="11"/>
  <c r="M50" i="11"/>
  <c r="I48" i="11"/>
  <c r="K48" i="11" s="1"/>
  <c r="G11" i="11"/>
  <c r="G12" i="11"/>
  <c r="G13" i="11"/>
  <c r="G15" i="11"/>
  <c r="G28" i="11"/>
  <c r="G46" i="11"/>
  <c r="U36" i="1" l="1"/>
  <c r="G36" i="1"/>
  <c r="E36" i="1"/>
  <c r="Q27" i="10"/>
  <c r="I27" i="10"/>
  <c r="E41" i="11" s="1"/>
  <c r="Q25" i="10"/>
  <c r="Q26" i="10"/>
  <c r="I25" i="10"/>
  <c r="E26" i="11" s="1"/>
  <c r="I26" i="10"/>
  <c r="E17" i="11" s="1"/>
  <c r="Q23" i="10"/>
  <c r="Q24" i="10"/>
  <c r="Q22" i="10"/>
  <c r="M13" i="7"/>
  <c r="O7" i="8"/>
  <c r="I7" i="8"/>
  <c r="C8" i="14"/>
  <c r="K19" i="6"/>
  <c r="D21" i="6"/>
  <c r="F21" i="6"/>
  <c r="H21" i="6"/>
  <c r="E25" i="13" l="1"/>
  <c r="E11" i="13"/>
  <c r="I25" i="13"/>
  <c r="E11" i="15"/>
  <c r="I7" i="6"/>
  <c r="C7" i="6"/>
  <c r="G18" i="7"/>
  <c r="Q11" i="9" l="1"/>
  <c r="Q14" i="11" s="1"/>
  <c r="Q12" i="9"/>
  <c r="Q15" i="11" s="1"/>
  <c r="Q13" i="9"/>
  <c r="Q16" i="11" s="1"/>
  <c r="Q14" i="9"/>
  <c r="Q17" i="11" s="1"/>
  <c r="Q15" i="9"/>
  <c r="Q18" i="11" s="1"/>
  <c r="Q16" i="9"/>
  <c r="Q19" i="11" s="1"/>
  <c r="Q17" i="9"/>
  <c r="Q21" i="11" s="1"/>
  <c r="Q18" i="9"/>
  <c r="Q22" i="11" s="1"/>
  <c r="Q19" i="9"/>
  <c r="Q35" i="11" s="1"/>
  <c r="Q20" i="9"/>
  <c r="Q46" i="11" s="1"/>
  <c r="Q21" i="9"/>
  <c r="Q43" i="11" s="1"/>
  <c r="Q22" i="9"/>
  <c r="Q29" i="11" s="1"/>
  <c r="Q23" i="9"/>
  <c r="Q24" i="9"/>
  <c r="Q31" i="11" s="1"/>
  <c r="Q25" i="9"/>
  <c r="Q32" i="11" s="1"/>
  <c r="Q26" i="9"/>
  <c r="Q33" i="11" s="1"/>
  <c r="Q27" i="9"/>
  <c r="Q28" i="9"/>
  <c r="Q29" i="9"/>
  <c r="Q26" i="11" s="1"/>
  <c r="Q30" i="9"/>
  <c r="Q44" i="11" s="1"/>
  <c r="Q31" i="9"/>
  <c r="Q40" i="11" s="1"/>
  <c r="Q32" i="9"/>
  <c r="Q49" i="11" s="1"/>
  <c r="Q35" i="9"/>
  <c r="Q47" i="11" s="1"/>
  <c r="S26" i="8"/>
  <c r="M26" i="8"/>
  <c r="I31" i="9"/>
  <c r="I28" i="9"/>
  <c r="E36" i="9"/>
  <c r="G36" i="9"/>
  <c r="I35" i="9"/>
  <c r="G47" i="11" s="1"/>
  <c r="M36" i="9"/>
  <c r="I19" i="9"/>
  <c r="G35" i="11" s="1"/>
  <c r="I32" i="9"/>
  <c r="G49" i="11" s="1"/>
  <c r="I27" i="9"/>
  <c r="M12" i="7"/>
  <c r="S24" i="8"/>
  <c r="M23" i="8"/>
  <c r="M24" i="8"/>
  <c r="Q36" i="11" l="1"/>
  <c r="Q25" i="11"/>
  <c r="G25" i="11"/>
  <c r="G11" i="15"/>
  <c r="M17" i="7"/>
  <c r="G17" i="7"/>
  <c r="I20" i="10"/>
  <c r="E39" i="11" s="1"/>
  <c r="M11" i="7"/>
  <c r="M10" i="7"/>
  <c r="M9" i="7"/>
  <c r="M15" i="7"/>
  <c r="M16" i="7"/>
  <c r="M18" i="7"/>
  <c r="M20" i="7"/>
  <c r="M21" i="7"/>
  <c r="M22" i="7"/>
  <c r="M14" i="7"/>
  <c r="S23" i="8"/>
  <c r="I9" i="9"/>
  <c r="G10" i="11" s="1"/>
  <c r="I10" i="11" s="1"/>
  <c r="K10" i="11" s="1"/>
  <c r="Q9" i="9"/>
  <c r="G14" i="7"/>
  <c r="I49" i="11"/>
  <c r="D35" i="11"/>
  <c r="Q20" i="10"/>
  <c r="Q10" i="11" l="1"/>
  <c r="S10" i="11" s="1"/>
  <c r="S50" i="11" s="1"/>
  <c r="M25" i="7"/>
  <c r="U46" i="11"/>
  <c r="I47" i="11"/>
  <c r="K47" i="11" s="1"/>
  <c r="I46" i="11"/>
  <c r="K46" i="11" s="1"/>
  <c r="G21" i="7"/>
  <c r="G16" i="7"/>
  <c r="E9" i="15" l="1"/>
  <c r="U47" i="11"/>
  <c r="D50" i="11"/>
  <c r="F50" i="11"/>
  <c r="H50" i="11"/>
  <c r="J50" i="11"/>
  <c r="L50" i="11"/>
  <c r="N50" i="11"/>
  <c r="P50" i="11"/>
  <c r="R50" i="11"/>
  <c r="I15" i="9"/>
  <c r="G18" i="11" s="1"/>
  <c r="I30" i="9"/>
  <c r="I22" i="9"/>
  <c r="G29" i="11" s="1"/>
  <c r="E24" i="13"/>
  <c r="I24" i="13"/>
  <c r="G15" i="7"/>
  <c r="G11" i="7"/>
  <c r="G12" i="7"/>
  <c r="G13" i="7"/>
  <c r="G10" i="7"/>
  <c r="G9" i="7"/>
  <c r="G22" i="7"/>
  <c r="G20" i="7"/>
  <c r="G25" i="7" l="1"/>
  <c r="K49" i="11"/>
  <c r="I44" i="11"/>
  <c r="K44" i="11" s="1"/>
  <c r="E22" i="13"/>
  <c r="I22" i="13"/>
  <c r="G12" i="24"/>
  <c r="Q12" i="24"/>
  <c r="G11" i="23"/>
  <c r="E11" i="23"/>
  <c r="W11" i="23"/>
  <c r="U11" i="23"/>
  <c r="S11" i="23"/>
  <c r="M11" i="23"/>
  <c r="J11" i="23"/>
  <c r="M12" i="24" l="1"/>
  <c r="C12" i="24"/>
  <c r="E23" i="13" l="1"/>
  <c r="J21" i="6"/>
  <c r="K18" i="6"/>
  <c r="K11" i="6"/>
  <c r="I20" i="13" l="1"/>
  <c r="I23" i="13"/>
  <c r="E21" i="13"/>
  <c r="E20" i="13"/>
  <c r="I21" i="13"/>
  <c r="Q21" i="10" l="1"/>
  <c r="O11" i="24" s="1"/>
  <c r="I21" i="10"/>
  <c r="E11" i="24" s="1"/>
  <c r="K16" i="6"/>
  <c r="K17" i="6"/>
  <c r="O12" i="24" l="1"/>
  <c r="S11" i="24"/>
  <c r="U11" i="24" s="1"/>
  <c r="E12" i="24"/>
  <c r="I11" i="24"/>
  <c r="U38" i="11"/>
  <c r="F36" i="9"/>
  <c r="N36" i="9"/>
  <c r="I29" i="9"/>
  <c r="G26" i="11" s="1"/>
  <c r="U42" i="11"/>
  <c r="J27" i="8"/>
  <c r="L27" i="8"/>
  <c r="P27" i="8"/>
  <c r="E15" i="13"/>
  <c r="I18" i="13"/>
  <c r="K15" i="6"/>
  <c r="U12" i="24" l="1"/>
  <c r="S12" i="24"/>
  <c r="E10" i="15" s="1"/>
  <c r="I12" i="24"/>
  <c r="K11" i="24"/>
  <c r="K12" i="24" s="1"/>
  <c r="I42" i="11"/>
  <c r="K42" i="11" s="1"/>
  <c r="I19" i="13"/>
  <c r="I17" i="13"/>
  <c r="E17" i="13"/>
  <c r="E19" i="13"/>
  <c r="E18" i="13"/>
  <c r="I16" i="13"/>
  <c r="E16" i="13"/>
  <c r="F27" i="8"/>
  <c r="G10" i="15" l="1"/>
  <c r="I10" i="15"/>
  <c r="L36" i="1"/>
  <c r="H30" i="10"/>
  <c r="F30" i="10"/>
  <c r="Q19" i="10"/>
  <c r="U40" i="11" s="1"/>
  <c r="I19" i="10"/>
  <c r="E40" i="11" s="1"/>
  <c r="I40" i="11" s="1"/>
  <c r="K40" i="11" s="1"/>
  <c r="U39" i="11"/>
  <c r="U36" i="11"/>
  <c r="I15" i="13"/>
  <c r="U11" i="11" l="1"/>
  <c r="V36" i="1"/>
  <c r="F36" i="1" l="1"/>
  <c r="U33" i="11" l="1"/>
  <c r="I26" i="9"/>
  <c r="G33" i="11" s="1"/>
  <c r="I33" i="11" l="1"/>
  <c r="K33" i="11" s="1"/>
  <c r="K10" i="6" l="1"/>
  <c r="Q9" i="10" l="1"/>
  <c r="Q10" i="10"/>
  <c r="Q11" i="10"/>
  <c r="Q12" i="10"/>
  <c r="Q13" i="10"/>
  <c r="Q14" i="10"/>
  <c r="Q15" i="10"/>
  <c r="U26" i="11"/>
  <c r="Q16" i="10"/>
  <c r="Q17" i="10"/>
  <c r="Q18" i="10"/>
  <c r="I9" i="10"/>
  <c r="I10" i="10"/>
  <c r="E18" i="11" s="1"/>
  <c r="I11" i="10"/>
  <c r="E14" i="11" s="1"/>
  <c r="I12" i="10"/>
  <c r="E15" i="11" s="1"/>
  <c r="I13" i="10"/>
  <c r="E16" i="11" s="1"/>
  <c r="I14" i="10"/>
  <c r="E25" i="11" s="1"/>
  <c r="I15" i="10"/>
  <c r="E35" i="11" s="1"/>
  <c r="I16" i="10"/>
  <c r="E21" i="11" s="1"/>
  <c r="I17" i="10"/>
  <c r="E31" i="11" s="1"/>
  <c r="I18" i="10"/>
  <c r="E19" i="11" s="1"/>
  <c r="Q10" i="9"/>
  <c r="U37" i="11"/>
  <c r="U34" i="11"/>
  <c r="U20" i="11"/>
  <c r="I10" i="9"/>
  <c r="I11" i="9"/>
  <c r="G14" i="11" s="1"/>
  <c r="I13" i="9"/>
  <c r="G16" i="11" s="1"/>
  <c r="I14" i="9"/>
  <c r="G17" i="11" s="1"/>
  <c r="I17" i="11" s="1"/>
  <c r="K17" i="11" s="1"/>
  <c r="I16" i="9"/>
  <c r="G19" i="11" s="1"/>
  <c r="I17" i="9"/>
  <c r="G21" i="11" s="1"/>
  <c r="I18" i="9"/>
  <c r="G22" i="11" s="1"/>
  <c r="G23" i="11"/>
  <c r="G24" i="11"/>
  <c r="G27" i="11"/>
  <c r="I21" i="9"/>
  <c r="I43" i="11" s="1"/>
  <c r="K43" i="11" s="1"/>
  <c r="I23" i="9"/>
  <c r="G34" i="11"/>
  <c r="I24" i="9"/>
  <c r="G31" i="11" s="1"/>
  <c r="G20" i="11"/>
  <c r="G50" i="11" s="1"/>
  <c r="I25" i="9"/>
  <c r="G32" i="11" s="1"/>
  <c r="I13" i="13"/>
  <c r="K12" i="6"/>
  <c r="K13" i="6"/>
  <c r="K14" i="6"/>
  <c r="K9" i="6"/>
  <c r="E22" i="11" l="1"/>
  <c r="E50" i="11" s="1"/>
  <c r="I30" i="10"/>
  <c r="G30" i="11"/>
  <c r="I30" i="11" s="1"/>
  <c r="K30" i="11" s="1"/>
  <c r="G36" i="11"/>
  <c r="U29" i="11"/>
  <c r="Q45" i="11"/>
  <c r="G45" i="11"/>
  <c r="I45" i="11" s="1"/>
  <c r="K45" i="11" s="1"/>
  <c r="U14" i="11"/>
  <c r="Y36" i="1"/>
  <c r="U25" i="11"/>
  <c r="U30" i="11"/>
  <c r="G12" i="15"/>
  <c r="U43" i="11"/>
  <c r="U17" i="11"/>
  <c r="U23" i="11"/>
  <c r="I14" i="11"/>
  <c r="K14" i="11" s="1"/>
  <c r="U32" i="11"/>
  <c r="I32" i="11"/>
  <c r="K32" i="11" s="1"/>
  <c r="U24" i="11"/>
  <c r="U13" i="11"/>
  <c r="U31" i="11"/>
  <c r="U21" i="11"/>
  <c r="U15" i="11"/>
  <c r="U19" i="11"/>
  <c r="U28" i="11"/>
  <c r="U16" i="11"/>
  <c r="I21" i="11"/>
  <c r="K21" i="11" s="1"/>
  <c r="I34" i="11"/>
  <c r="K34" i="11" s="1"/>
  <c r="I37" i="11"/>
  <c r="K37" i="11" s="1"/>
  <c r="I27" i="11"/>
  <c r="K27" i="11" s="1"/>
  <c r="I39" i="11"/>
  <c r="K39" i="11" s="1"/>
  <c r="I28" i="11"/>
  <c r="K28" i="11" s="1"/>
  <c r="I18" i="11"/>
  <c r="K18" i="11" s="1"/>
  <c r="I29" i="11"/>
  <c r="K29" i="11" s="1"/>
  <c r="I13" i="11"/>
  <c r="I11" i="11"/>
  <c r="K11" i="11" s="1"/>
  <c r="I24" i="11"/>
  <c r="K24" i="11" s="1"/>
  <c r="I19" i="11"/>
  <c r="K19" i="11" s="1"/>
  <c r="I15" i="11"/>
  <c r="K15" i="11" s="1"/>
  <c r="I31" i="11"/>
  <c r="K31" i="11" s="1"/>
  <c r="I16" i="11"/>
  <c r="K16" i="11" s="1"/>
  <c r="I11" i="15"/>
  <c r="I10" i="13"/>
  <c r="I11" i="13"/>
  <c r="I14" i="13"/>
  <c r="I12" i="13"/>
  <c r="E14" i="13"/>
  <c r="E13" i="13"/>
  <c r="E12" i="13"/>
  <c r="E10" i="13"/>
  <c r="I20" i="11"/>
  <c r="K20" i="11" s="1"/>
  <c r="K13" i="11" l="1"/>
  <c r="O50" i="11"/>
  <c r="U45" i="11"/>
  <c r="I27" i="13"/>
  <c r="E27" i="13"/>
  <c r="U18" i="11"/>
  <c r="I22" i="11"/>
  <c r="K22" i="11" s="1"/>
  <c r="I12" i="15"/>
  <c r="U22" i="11"/>
  <c r="U12" i="11"/>
  <c r="U41" i="11"/>
  <c r="I41" i="11"/>
  <c r="I35" i="11"/>
  <c r="K35" i="11" s="1"/>
  <c r="I38" i="11"/>
  <c r="K38" i="11" s="1"/>
  <c r="I36" i="11"/>
  <c r="K36" i="11" s="1"/>
  <c r="U10" i="11"/>
  <c r="I12" i="11"/>
  <c r="K12" i="11" s="1"/>
  <c r="I26" i="11"/>
  <c r="K26" i="11" s="1"/>
  <c r="I23" i="11"/>
  <c r="K23" i="11" s="1"/>
  <c r="I25" i="11"/>
  <c r="K25" i="11" s="1"/>
  <c r="L36" i="9"/>
  <c r="D36" i="9"/>
  <c r="K41" i="11" l="1"/>
  <c r="I50" i="11"/>
  <c r="U27" i="11"/>
  <c r="U35" i="11"/>
  <c r="K50" i="11" l="1"/>
  <c r="A4" i="6"/>
  <c r="A3" i="6" l="1"/>
  <c r="A2" i="6"/>
  <c r="K10" i="22"/>
  <c r="I10" i="22"/>
  <c r="E10" i="22"/>
  <c r="C10" i="22"/>
  <c r="M9" i="22"/>
  <c r="G9" i="22"/>
  <c r="G10" i="22" l="1"/>
  <c r="M10" i="22"/>
  <c r="Q11" i="18"/>
  <c r="O11" i="18"/>
  <c r="M11" i="18"/>
  <c r="K11" i="18"/>
  <c r="G11" i="18"/>
  <c r="E11" i="18"/>
  <c r="C11" i="18"/>
  <c r="I10" i="18" l="1"/>
  <c r="I11" i="18" s="1"/>
  <c r="AA12" i="21" l="1"/>
  <c r="W12" i="21"/>
  <c r="S12" i="21"/>
  <c r="Q12" i="21"/>
  <c r="O12" i="21"/>
  <c r="AK12" i="21" l="1"/>
  <c r="AI12" i="21"/>
  <c r="AG12" i="21"/>
  <c r="D11" i="18" l="1"/>
  <c r="F11" i="18"/>
  <c r="H11" i="18"/>
  <c r="J11" i="18"/>
  <c r="L11" i="18"/>
  <c r="N11" i="18"/>
  <c r="P11" i="18"/>
  <c r="J27" i="13" l="1"/>
  <c r="H27" i="13"/>
  <c r="F27" i="13"/>
  <c r="D27" i="13"/>
  <c r="R11" i="18"/>
  <c r="C4" i="18"/>
  <c r="A3" i="18"/>
  <c r="A3" i="13" s="1"/>
  <c r="R13" i="8"/>
  <c r="R27" i="8" s="1"/>
  <c r="N27" i="8"/>
  <c r="A4" i="15"/>
  <c r="A4" i="7" s="1"/>
  <c r="A4" i="22" l="1"/>
  <c r="A4" i="8"/>
  <c r="A4" i="10" s="1"/>
  <c r="A4" i="9" s="1"/>
  <c r="A4" i="11" l="1"/>
  <c r="A4" i="18" s="1"/>
  <c r="A4" i="13" s="1"/>
  <c r="A4" i="14" s="1"/>
  <c r="H36" i="9" l="1"/>
  <c r="U44" i="11" l="1"/>
  <c r="U50" i="11" s="1"/>
  <c r="I9" i="15" l="1"/>
  <c r="I13" i="15" s="1"/>
  <c r="E13" i="15"/>
  <c r="G9" i="15"/>
  <c r="G13" i="15" s="1"/>
  <c r="J19" i="9" l="1"/>
  <c r="P19" i="9"/>
  <c r="J36" i="9"/>
  <c r="P36" i="9"/>
</calcChain>
</file>

<file path=xl/sharedStrings.xml><?xml version="1.0" encoding="utf-8"?>
<sst xmlns="http://schemas.openxmlformats.org/spreadsheetml/2006/main" count="587" uniqueCount="187">
  <si>
    <t>برای ماه منتهی به 1398/03/31</t>
  </si>
  <si>
    <t>نام شرکت</t>
  </si>
  <si>
    <t>تغییرات طی دوره</t>
  </si>
  <si>
    <t>1398/03/31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</si>
  <si>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</si>
  <si>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</si>
  <si>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</si>
  <si>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</si>
  <si>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</si>
  <si>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</si>
  <si>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</si>
  <si>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</si>
  <si>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نرخ سود</t>
  </si>
  <si>
    <t xml:space="preserve">درصد به کل دارایی‌ها </t>
  </si>
  <si>
    <t xml:space="preserve">سپرده </t>
  </si>
  <si>
    <t>مبلغ</t>
  </si>
  <si>
    <t>افزایش</t>
  </si>
  <si>
    <t>کاهش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</si>
  <si>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</si>
  <si>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</si>
  <si>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</si>
  <si>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</si>
  <si>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</si>
  <si>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</si>
  <si>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</si>
  <si>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</si>
  <si>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</si>
  <si>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</si>
  <si>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</si>
  <si>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</si>
  <si>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</si>
  <si>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</si>
  <si>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</si>
  <si>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</si>
  <si>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</si>
  <si>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</si>
  <si>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</si>
  <si>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</si>
  <si>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</si>
  <si>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</si>
  <si>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</si>
  <si>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</si>
  <si>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</si>
  <si>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</si>
  <si>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</si>
  <si>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</si>
  <si>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برای ماه منتهی به 1398/04/31</t>
  </si>
  <si>
    <t>درآمد سود اوراق</t>
  </si>
  <si>
    <t>جمع</t>
  </si>
  <si>
    <t>سایر درآمدها</t>
  </si>
  <si>
    <t>صندوق سرمایه‌گذاری آهنگ سهام کیان</t>
  </si>
  <si>
    <t>1- سرمایه گذاری ها</t>
  </si>
  <si>
    <t>1-1-سرمایه‌گذاری در سهام و حق تقدم سهام</t>
  </si>
  <si>
    <t>یادداشت</t>
  </si>
  <si>
    <t>2- درآمد حاصل از سرمایه گذاری ها</t>
  </si>
  <si>
    <t>ب-سود اوراق بهادار با درآمد ثابت و سپرده بانکی</t>
  </si>
  <si>
    <t>الف-درآمد سود سهام</t>
  </si>
  <si>
    <t>ج-سود(زیان) حاصل از فروش اوراق بهادار</t>
  </si>
  <si>
    <t>1-2-درآمد حاصل از سرمایه­گذاری در سهام و حق تقدم سهام:</t>
  </si>
  <si>
    <t>سیمان خوزستان</t>
  </si>
  <si>
    <t>م .صنایع و معادن احیاء سپاهان</t>
  </si>
  <si>
    <t>پخش البرز</t>
  </si>
  <si>
    <t>صورت وضعیت پرتفوی</t>
  </si>
  <si>
    <t xml:space="preserve">گزارش وضعیت پرتفوی ماهانه </t>
  </si>
  <si>
    <t>برای ماه منتهی به 1399/04/31</t>
  </si>
  <si>
    <t>1399/07/30</t>
  </si>
  <si>
    <t>1399/08/30</t>
  </si>
  <si>
    <t>بانک خاورمیانه</t>
  </si>
  <si>
    <t>تعدیل کارمزد کارگزار</t>
  </si>
  <si>
    <t>کل دارایی ها</t>
  </si>
  <si>
    <t>توزیع دارو پخش</t>
  </si>
  <si>
    <t>سیمان‌شاهرود</t>
  </si>
  <si>
    <t>سیمان‌مازندران‌</t>
  </si>
  <si>
    <t>درآمدها</t>
  </si>
  <si>
    <t>مبین انرژی خلیج فارس</t>
  </si>
  <si>
    <t>دارای مجوز سازمان</t>
  </si>
  <si>
    <t>بورسی یا فرابورسی</t>
  </si>
  <si>
    <t>تاریخ انتشار</t>
  </si>
  <si>
    <t>تاریخ سررسید</t>
  </si>
  <si>
    <t>نرخ موثر</t>
  </si>
  <si>
    <t>قیمت بازار هر ورقه</t>
  </si>
  <si>
    <t>کربن‌ ایران‌</t>
  </si>
  <si>
    <t>گروه مالی صبا تامین</t>
  </si>
  <si>
    <t>البرزدارو</t>
  </si>
  <si>
    <t>زغال سنگ پروده طبس</t>
  </si>
  <si>
    <t>د-درآمد ناشی از تغيير قیمت اوراق بهادار</t>
  </si>
  <si>
    <t>ب-سود اوراق بهادار با درآمد ثابت</t>
  </si>
  <si>
    <t>-</t>
  </si>
  <si>
    <t>درآمد حاصل از سرمایه گذاری در سهام و حق تقدم سهام</t>
  </si>
  <si>
    <t>درآمد حاصل از سرمایه گذاری در سپرده بانکی و گواهی سپرده</t>
  </si>
  <si>
    <t>2-1-</t>
  </si>
  <si>
    <t>2-2-</t>
  </si>
  <si>
    <t>جمع درآمدها طی دوره</t>
  </si>
  <si>
    <t>جمع درآمدها از اول دوره</t>
  </si>
  <si>
    <t>سپید ماکیان</t>
  </si>
  <si>
    <t>موتوژن‌</t>
  </si>
  <si>
    <t>پالایش نفت تبریز</t>
  </si>
  <si>
    <t>فولاد کاوه جنوب کیش</t>
  </si>
  <si>
    <t>شیشه‌ و گاز</t>
  </si>
  <si>
    <t>شرکت ارتباطات سیار ایران</t>
  </si>
  <si>
    <t>کاشی‌ الوند</t>
  </si>
  <si>
    <t>بیمه اتکایی امین</t>
  </si>
  <si>
    <t>سیمان مازندران</t>
  </si>
  <si>
    <t>سیمان ‌مازندران‌</t>
  </si>
  <si>
    <t>صنایع‌ لاستیکی‌ سهند</t>
  </si>
  <si>
    <t>سیمان مازندران‌</t>
  </si>
  <si>
    <t>کاشی الوند</t>
  </si>
  <si>
    <t>گروه مالی کیان</t>
  </si>
  <si>
    <t>صنایع پتروشیمی کرمانشاه</t>
  </si>
  <si>
    <t>سیمان‌ ایلام‌</t>
  </si>
  <si>
    <t>سیمان ایلام</t>
  </si>
  <si>
    <t>سپرده کوتاه مدت بانک دی دروس</t>
  </si>
  <si>
    <t>سپرده بلند مدت بانک دی دروس</t>
  </si>
  <si>
    <t>بانک دی دروس-بلندمدت</t>
  </si>
  <si>
    <t>پتروشیمی شیراز</t>
  </si>
  <si>
    <t xml:space="preserve">سپرده کوتاه مدت بانک دی حافظ </t>
  </si>
  <si>
    <t>سپرده کوتاه مدت بانک خاورمیانه مهستان</t>
  </si>
  <si>
    <t>سپرده کوتاه مدت بانک اقتصاد نوین توحید</t>
  </si>
  <si>
    <t>سپرده کوتاه مدت بانک سامان زعفرانیه</t>
  </si>
  <si>
    <t>سپرده کوتاه مدت بانک ملی الوند</t>
  </si>
  <si>
    <t>سپرده کوتاه مدت بانک پاسارگاد الوند</t>
  </si>
  <si>
    <t>سپرده کوتاه مدت بانک دی حافظ</t>
  </si>
  <si>
    <t>شمش طلا CD1GOB0001</t>
  </si>
  <si>
    <t>سپرده کوتاه مدت بانک ملت جهان کودک</t>
  </si>
  <si>
    <t>قرض الحسنه بانک ملت جهان کودک</t>
  </si>
  <si>
    <t>حساب جاری بانک خاورمیانه مهستان</t>
  </si>
  <si>
    <t>سپرده کوتاه مدت بانک صادرات جمهوری</t>
  </si>
  <si>
    <t>سپرده بلند مدت بانک صادرات جمهوری</t>
  </si>
  <si>
    <t xml:space="preserve">صورت وضعیت پرتفوی </t>
  </si>
  <si>
    <t>2-1-سرمایه‌گذاری در گواهی سپرده کالایی</t>
  </si>
  <si>
    <t>شرکت</t>
  </si>
  <si>
    <t>قیمت بازار هر سهم</t>
  </si>
  <si>
    <t>درصد به کل دارایی‌ها</t>
  </si>
  <si>
    <t xml:space="preserve">جمع </t>
  </si>
  <si>
    <t>صندوق سرمایه گذاری آهنگ سهام کیان</t>
  </si>
  <si>
    <t xml:space="preserve">صورت وضعیت درآمدها </t>
  </si>
  <si>
    <t>2-2- درآمد حاصل از سرمایه گذاری در گواهی سپرده کالایی:</t>
  </si>
  <si>
    <t>سهام</t>
  </si>
  <si>
    <t>یادداشت الف</t>
  </si>
  <si>
    <t>یادداشت ب</t>
  </si>
  <si>
    <t>یادداشت ج</t>
  </si>
  <si>
    <t>3-1-سرمایه‌گذاری در اوراق بهادار با درآمد ثابت</t>
  </si>
  <si>
    <t>4-1- سرمایه‌گذاری در  سپرده‌ بانکی</t>
  </si>
  <si>
    <t>3-2-درآمد حاصل از سرمایه­گذاری در اوراق بهادار با درآمد ثابت:</t>
  </si>
  <si>
    <t>4-2-درآمد حاصل از سرمایه گذاری در سپرده بانکی و گواهی سپرده:</t>
  </si>
  <si>
    <t>5-2-سایر درآمدها:</t>
  </si>
  <si>
    <t>‫درآمد حاصل از سرمایه گذاری درگواهی سپرده کالایی</t>
  </si>
  <si>
    <t>2-4-</t>
  </si>
  <si>
    <t>2-5-</t>
  </si>
  <si>
    <t>سرمایه گذاری صندوق بازنشستگی</t>
  </si>
  <si>
    <t>پگاه‌آذربایجان‌غربی‌</t>
  </si>
  <si>
    <t>1404/10/11</t>
  </si>
  <si>
    <t>1404/11/20</t>
  </si>
  <si>
    <t>1404/12/05</t>
  </si>
  <si>
    <t>سپرده کوتاه مدت بانک گردشگری بلوار فردوس</t>
  </si>
  <si>
    <t>1405/02/30</t>
  </si>
  <si>
    <t>معین برای سایر درآمدهای تنزیل سود بانک</t>
  </si>
  <si>
    <t>1405/03/31</t>
  </si>
  <si>
    <t>پتروشیمی‌شیراز</t>
  </si>
  <si>
    <t>ح . توسعه‌معادن‌وفلزات‌</t>
  </si>
  <si>
    <t>ملی‌ صنایع‌ مس‌ ایران‌</t>
  </si>
  <si>
    <t>توسعه‌معادن‌وفلزات‌</t>
  </si>
  <si>
    <t>صنایع‌ کاشی‌ و سرامیک‌ سینا</t>
  </si>
  <si>
    <t>پویا زرکان آق دره</t>
  </si>
  <si>
    <t>1405/03/27</t>
  </si>
  <si>
    <t>1405/04/31</t>
  </si>
  <si>
    <t>سبحان دارو</t>
  </si>
  <si>
    <t>تولیدمواداولیه‌داروپخش‌</t>
  </si>
  <si>
    <t>1405/04/16</t>
  </si>
  <si>
    <t>1405/04/22</t>
  </si>
  <si>
    <t>1405/04/21</t>
  </si>
  <si>
    <t>1405/04/17</t>
  </si>
  <si>
    <t>1405/04/28</t>
  </si>
  <si>
    <t>1405/04/30</t>
  </si>
  <si>
    <t>1405/05/31</t>
  </si>
  <si>
    <t>معدنی‌ املاح‌  ایران‌</t>
  </si>
  <si>
    <t>منتهی به 31 شهریور ماه 1405</t>
  </si>
  <si>
    <t>برای ماه منتهی به 1405/06/31</t>
  </si>
  <si>
    <t>1405/06/31</t>
  </si>
  <si>
    <t xml:space="preserve">از ابتدای سال مالی تا پایان شهریور ماه </t>
  </si>
  <si>
    <t>طی شهریور ماه</t>
  </si>
  <si>
    <t>از ابتدای سال مالی تا پایان شهریور ماه</t>
  </si>
  <si>
    <t>ویتانا</t>
  </si>
  <si>
    <t>مهرمام میهن</t>
  </si>
  <si>
    <t>ح.مهرمام میهن</t>
  </si>
  <si>
    <t>بین المللی توسعه ص. معادن غدیر</t>
  </si>
  <si>
    <t>1405/06/02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</si>
</sst>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(* #,##0_);_(* \(#,##0\);_(* &quot;-&quot;_);_(@_)"/>
    <numFmt numFmtId="43" formatCode="_(* #,##0.00_);_(* \(#,##0.00\);_(* &quot;-&quot;??_);_(@_)"/>
    <numFmt numFmtId="164" formatCode="_-* #,##0.00_-;_-* #,##0.00\-;_-* &quot;-&quot;??_-;_-@_-"/>
    <numFmt numFmtId="165" formatCode="_(* #,##0_);_(* \(#,##0\);_(* &quot;-&quot;??_);_(@_)"/>
    <numFmt numFmtId="166" formatCode="#,##0;\(#,##0\)"/>
    <numFmt numFmtId="167" formatCode="_-* #,##0_-;_-* #,##0\-;_-* &quot;-&quot;??_-;_-@_-"/>
    <numFmt numFmtId="168" formatCode="0_);[Red]\(0\)"/>
    <numFmt numFmtId="169" formatCode="#,##0_-;[Red]\(#,##0\)"/>
    <numFmt numFmtId="170" formatCode="0.0000"/>
    <numFmt numFmtId="171" formatCode="_-* #,##0.000000_-;_-* #,##0.000000\-;_-* &quot;-&quot;??_-;_-@_-"/>
    <numFmt numFmtId="172" formatCode="_ * #,##0.00_-_ ;_ * #,##0.00\-_ ;_ * &quot;-&quot;??_-_ ;_ @_ "/>
  </numFmts>
  <fonts count="88" x14ac:knownFonts="1">
    <font>
      <sz val="11"/>
      <name val="Calibri"/>
    </font>
    <font>
      <sz val="11"/>
      <name val="Calibri"/>
      <family val="2"/>
    </font>
    <font>
      <sz val="11"/>
      <name val="Calibri"/>
      <family val="2"/>
    </font>
    <font>
      <b/>
      <sz val="18"/>
      <color rgb="FF000000"/>
      <name val="B Nazanin"/>
      <charset val="178"/>
    </font>
    <font>
      <sz val="14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8"/>
      <name val="B Nazanin"/>
      <charset val="178"/>
    </font>
    <font>
      <sz val="18"/>
      <name val="B Nazanin"/>
      <charset val="178"/>
    </font>
    <font>
      <sz val="22"/>
      <name val="B Nazanin"/>
      <charset val="178"/>
    </font>
    <font>
      <b/>
      <sz val="22"/>
      <color rgb="FF000000"/>
      <name val="B Nazanin"/>
      <charset val="178"/>
    </font>
    <font>
      <sz val="16"/>
      <name val="B Nazanin"/>
      <charset val="178"/>
    </font>
    <font>
      <b/>
      <sz val="16"/>
      <color rgb="FF000000"/>
      <name val="B Nazanin"/>
      <charset val="178"/>
    </font>
    <font>
      <b/>
      <sz val="16"/>
      <name val="B Nazanin"/>
      <charset val="178"/>
    </font>
    <font>
      <b/>
      <sz val="20"/>
      <color rgb="FF0062AC"/>
      <name val="B Titr"/>
      <charset val="178"/>
    </font>
    <font>
      <b/>
      <sz val="20"/>
      <color rgb="FF0062AC"/>
      <name val="B Nazanin"/>
      <charset val="178"/>
    </font>
    <font>
      <b/>
      <sz val="14"/>
      <color rgb="FF0062AC"/>
      <name val="B Titr"/>
      <charset val="178"/>
    </font>
    <font>
      <b/>
      <sz val="18"/>
      <color rgb="FF0062AC"/>
      <name val="B Titr"/>
      <charset val="178"/>
    </font>
    <font>
      <b/>
      <sz val="22"/>
      <color rgb="FF0062AC"/>
      <name val="B Nazanin"/>
      <charset val="178"/>
    </font>
    <font>
      <b/>
      <sz val="16"/>
      <color rgb="FF0062AC"/>
      <name val="B Titr"/>
      <charset val="178"/>
    </font>
    <font>
      <sz val="14"/>
      <color theme="1"/>
      <name val="B Titr"/>
      <charset val="178"/>
    </font>
    <font>
      <b/>
      <sz val="40"/>
      <color theme="1"/>
      <name val="B Nazanin"/>
      <charset val="178"/>
    </font>
    <font>
      <b/>
      <sz val="26"/>
      <color theme="1"/>
      <name val="B Nazanin"/>
      <charset val="178"/>
    </font>
    <font>
      <b/>
      <sz val="20"/>
      <name val="B Nazanin"/>
      <charset val="178"/>
    </font>
    <font>
      <sz val="20"/>
      <name val="B Nazanin"/>
      <charset val="178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b/>
      <sz val="24"/>
      <name val="B Nazanin"/>
      <charset val="178"/>
    </font>
    <font>
      <b/>
      <sz val="26"/>
      <color rgb="FF000000"/>
      <name val="B Nazanin"/>
      <charset val="178"/>
    </font>
    <font>
      <sz val="26"/>
      <name val="B Nazanin"/>
      <charset val="178"/>
    </font>
    <font>
      <b/>
      <sz val="26"/>
      <name val="B Nazanin"/>
      <charset val="178"/>
    </font>
    <font>
      <sz val="48"/>
      <name val="B Nazanin"/>
      <charset val="178"/>
    </font>
    <font>
      <b/>
      <sz val="10"/>
      <color rgb="FF000000"/>
      <name val="B Nazanin"/>
      <charset val="178"/>
    </font>
    <font>
      <sz val="9"/>
      <color rgb="FF000000"/>
      <name val="Tahoma"/>
      <family val="2"/>
    </font>
    <font>
      <sz val="24"/>
      <name val="B Nazanin"/>
      <charset val="178"/>
    </font>
    <font>
      <b/>
      <sz val="16"/>
      <color theme="1"/>
      <name val="B Nazanin"/>
      <charset val="178"/>
    </font>
    <font>
      <sz val="22"/>
      <color rgb="FFFF0000"/>
      <name val="B Nazanin"/>
      <charset val="178"/>
    </font>
    <font>
      <sz val="18"/>
      <color rgb="FF000000"/>
      <name val="B Nazanin"/>
      <charset val="178"/>
    </font>
    <font>
      <sz val="28"/>
      <name val="B Nazanin"/>
      <charset val="178"/>
    </font>
    <font>
      <b/>
      <sz val="20"/>
      <color rgb="FFFFFF00"/>
      <name val="B Nazanin"/>
      <charset val="178"/>
    </font>
    <font>
      <sz val="24"/>
      <color theme="1"/>
      <name val="B Nazanin"/>
      <charset val="178"/>
    </font>
    <font>
      <b/>
      <sz val="48"/>
      <name val="B Nazanin"/>
      <charset val="178"/>
    </font>
    <font>
      <b/>
      <sz val="22"/>
      <name val="B Nazanin"/>
      <charset val="178"/>
    </font>
    <font>
      <b/>
      <sz val="26"/>
      <name val="B Titr"/>
      <charset val="178"/>
    </font>
    <font>
      <b/>
      <sz val="20"/>
      <name val="B Titr"/>
      <charset val="178"/>
    </font>
    <font>
      <sz val="12"/>
      <color rgb="FF000000"/>
      <name val="B Nazanin"/>
      <charset val="178"/>
    </font>
    <font>
      <sz val="18"/>
      <name val="Calibri"/>
      <family val="2"/>
    </font>
    <font>
      <sz val="16"/>
      <color rgb="FF000000"/>
      <name val="B Nazanin"/>
      <charset val="178"/>
    </font>
    <font>
      <sz val="8"/>
      <name val="Calibri"/>
      <family val="2"/>
    </font>
    <font>
      <b/>
      <sz val="36"/>
      <color rgb="FFFFFF00"/>
      <name val="B Nazanin"/>
      <charset val="178"/>
    </font>
    <font>
      <sz val="16"/>
      <name val="Calibri"/>
      <family val="2"/>
    </font>
    <font>
      <b/>
      <sz val="24"/>
      <color rgb="FF000000"/>
      <name val="B Nazanin"/>
      <charset val="178"/>
    </font>
    <font>
      <sz val="20"/>
      <color rgb="FFFF0000"/>
      <name val="B Nazanin"/>
      <charset val="178"/>
    </font>
    <font>
      <sz val="26"/>
      <name val="Calibri"/>
      <family val="2"/>
    </font>
    <font>
      <sz val="26"/>
      <color rgb="FFFF0000"/>
      <name val="B Nazanin"/>
      <charset val="178"/>
    </font>
    <font>
      <sz val="22"/>
      <color rgb="FF000000"/>
      <name val="B Nazanin"/>
      <charset val="178"/>
    </font>
    <font>
      <sz val="22"/>
      <name val="Calibri"/>
      <family val="2"/>
    </font>
    <font>
      <sz val="18"/>
      <color rgb="FFFF0000"/>
      <name val="B Nazanin"/>
      <charset val="178"/>
    </font>
    <font>
      <b/>
      <sz val="20"/>
      <color rgb="FFFF0000"/>
      <name val="B Nazanin"/>
      <charset val="178"/>
    </font>
    <font>
      <sz val="20"/>
      <name val="Calibri"/>
      <family val="2"/>
    </font>
    <font>
      <sz val="26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20"/>
      <color theme="1"/>
      <name val="B Mitra"/>
      <charset val="178"/>
    </font>
    <font>
      <sz val="20"/>
      <color theme="1"/>
      <name val="B Mitra"/>
      <charset val="178"/>
    </font>
    <font>
      <b/>
      <sz val="20"/>
      <color rgb="FF0062AC"/>
      <name val="B Mitra"/>
      <charset val="178"/>
    </font>
    <font>
      <sz val="20"/>
      <name val="B Mitra"/>
      <charset val="178"/>
    </font>
    <font>
      <b/>
      <sz val="18"/>
      <color theme="1"/>
      <name val="B Mitra"/>
      <charset val="178"/>
    </font>
    <font>
      <sz val="10"/>
      <color theme="1"/>
      <name val="B Mitra"/>
      <charset val="178"/>
    </font>
    <font>
      <b/>
      <sz val="16"/>
      <color rgb="FF0062AC"/>
      <name val="B Mitra"/>
      <charset val="178"/>
    </font>
    <font>
      <sz val="16"/>
      <color theme="1"/>
      <name val="B Mitra"/>
      <charset val="178"/>
    </font>
    <font>
      <b/>
      <sz val="16"/>
      <color rgb="FF000000"/>
      <name val="B Mitra"/>
      <charset val="178"/>
    </font>
    <font>
      <sz val="16"/>
      <color rgb="FF000000"/>
      <name val="B Mitra"/>
      <charset val="178"/>
    </font>
    <font>
      <b/>
      <sz val="16"/>
      <color theme="1"/>
      <name val="B Mitra"/>
      <charset val="178"/>
    </font>
    <font>
      <b/>
      <sz val="16"/>
      <name val="B Mitra"/>
      <charset val="178"/>
    </font>
    <font>
      <b/>
      <sz val="10"/>
      <color theme="1"/>
      <name val="B Mitra"/>
      <charset val="178"/>
    </font>
    <font>
      <sz val="22"/>
      <color theme="1"/>
      <name val="B Mitra"/>
      <charset val="178"/>
    </font>
    <font>
      <b/>
      <sz val="14"/>
      <color theme="1"/>
      <name val="B Mitra"/>
      <charset val="178"/>
    </font>
    <font>
      <sz val="18"/>
      <color theme="1"/>
      <name val="B Nazanin"/>
      <charset val="178"/>
    </font>
    <font>
      <sz val="11"/>
      <color indexed="8"/>
      <name val="Calibri"/>
      <family val="2"/>
      <scheme val="minor"/>
    </font>
    <font>
      <sz val="36"/>
      <name val="B Nazanin"/>
      <charset val="178"/>
    </font>
    <font>
      <sz val="12"/>
      <name val="B Nazanin"/>
      <charset val="178"/>
    </font>
    <font>
      <b/>
      <sz val="36"/>
      <color theme="1"/>
      <name val="B Nazanin"/>
      <charset val="178"/>
    </font>
    <font>
      <b/>
      <sz val="26"/>
      <color rgb="FFFF0000"/>
      <name val="B Nazanin"/>
      <charset val="178"/>
    </font>
    <font>
      <sz val="11"/>
      <color rgb="FFFF0000"/>
      <name val="Calibri"/>
      <family val="2"/>
    </font>
    <font>
      <sz val="16"/>
      <color rgb="FFFF0000"/>
      <name val="B Nazanin"/>
      <charset val="178"/>
    </font>
    <font>
      <b/>
      <sz val="20"/>
      <color rgb="FF92D050"/>
      <name val="B Nazanin"/>
      <charset val="178"/>
    </font>
    <font>
      <sz val="24"/>
      <color rgb="FFFF0000"/>
      <name val="B Nazanin"/>
      <charset val="178"/>
    </font>
    <font>
      <sz val="26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61" fillId="0" borderId="0"/>
    <xf numFmtId="9" fontId="61" fillId="0" borderId="0" applyFont="0" applyFill="0" applyBorder="0" applyAlignment="0" applyProtection="0"/>
    <xf numFmtId="164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78" fillId="0" borderId="0"/>
    <xf numFmtId="9" fontId="78" fillId="0" borderId="0" applyFont="0" applyFill="0" applyBorder="0" applyAlignment="0" applyProtection="0"/>
    <xf numFmtId="172" fontId="78" fillId="0" borderId="0" applyFont="0" applyFill="0" applyBorder="0" applyAlignment="0" applyProtection="0"/>
  </cellStyleXfs>
  <cellXfs count="473">
    <xf numFmtId="0" fontId="0" fillId="0" borderId="0" xfId="0"/>
    <xf numFmtId="0" fontId="8" fillId="0" borderId="0" xfId="0" applyFont="1"/>
    <xf numFmtId="0" fontId="7" fillId="0" borderId="0" xfId="0" applyFont="1"/>
    <xf numFmtId="3" fontId="8" fillId="0" borderId="0" xfId="0" applyNumberFormat="1" applyFont="1"/>
    <xf numFmtId="0" fontId="1" fillId="0" borderId="0" xfId="0" applyFont="1"/>
    <xf numFmtId="0" fontId="8" fillId="0" borderId="0" xfId="0" applyFont="1" applyAlignment="1">
      <alignment horizontal="center"/>
    </xf>
    <xf numFmtId="167" fontId="8" fillId="0" borderId="0" xfId="2" applyNumberFormat="1" applyFont="1" applyFill="1" applyAlignment="1">
      <alignment vertical="center"/>
    </xf>
    <xf numFmtId="167" fontId="38" fillId="0" borderId="0" xfId="2" applyNumberFormat="1" applyFont="1" applyFill="1" applyAlignment="1">
      <alignment vertical="center"/>
    </xf>
    <xf numFmtId="0" fontId="8" fillId="0" borderId="0" xfId="0" applyFont="1" applyAlignment="1">
      <alignment wrapText="1"/>
    </xf>
    <xf numFmtId="3" fontId="24" fillId="0" borderId="0" xfId="0" applyNumberFormat="1" applyFont="1" applyAlignment="1">
      <alignment vertical="center"/>
    </xf>
    <xf numFmtId="0" fontId="14" fillId="0" borderId="0" xfId="3" applyFont="1" applyAlignment="1">
      <alignment horizontal="right" vertical="center" readingOrder="2"/>
    </xf>
    <xf numFmtId="0" fontId="26" fillId="0" borderId="0" xfId="3" applyFont="1" applyAlignment="1">
      <alignment horizontal="center" vertical="center" wrapText="1"/>
    </xf>
    <xf numFmtId="0" fontId="24" fillId="0" borderId="0" xfId="3" applyFont="1" applyAlignment="1">
      <alignment vertical="center" wrapText="1"/>
    </xf>
    <xf numFmtId="0" fontId="26" fillId="0" borderId="9" xfId="3" applyFont="1" applyBorder="1" applyAlignment="1">
      <alignment horizontal="center" vertical="center" wrapText="1"/>
    </xf>
    <xf numFmtId="0" fontId="26" fillId="0" borderId="0" xfId="3" applyFont="1" applyAlignment="1">
      <alignment vertical="center" wrapText="1"/>
    </xf>
    <xf numFmtId="41" fontId="8" fillId="0" borderId="0" xfId="0" applyNumberFormat="1" applyFont="1" applyAlignment="1">
      <alignment wrapText="1"/>
    </xf>
    <xf numFmtId="41" fontId="8" fillId="0" borderId="0" xfId="0" applyNumberFormat="1" applyFont="1"/>
    <xf numFmtId="0" fontId="8" fillId="0" borderId="2" xfId="0" applyFont="1" applyBorder="1"/>
    <xf numFmtId="41" fontId="8" fillId="0" borderId="2" xfId="0" applyNumberFormat="1" applyFont="1" applyBorder="1"/>
    <xf numFmtId="165" fontId="8" fillId="0" borderId="0" xfId="0" applyNumberFormat="1" applyFont="1"/>
    <xf numFmtId="165" fontId="30" fillId="0" borderId="2" xfId="0" applyNumberFormat="1" applyFont="1" applyBorder="1"/>
    <xf numFmtId="0" fontId="11" fillId="0" borderId="0" xfId="0" applyFont="1"/>
    <xf numFmtId="0" fontId="8" fillId="0" borderId="0" xfId="3" applyFont="1"/>
    <xf numFmtId="0" fontId="3" fillId="0" borderId="0" xfId="3" applyFont="1" applyAlignment="1">
      <alignment horizontal="center" vertical="center"/>
    </xf>
    <xf numFmtId="0" fontId="19" fillId="0" borderId="0" xfId="0" applyFont="1" applyAlignment="1">
      <alignment horizontal="right" vertical="center" readingOrder="2"/>
    </xf>
    <xf numFmtId="0" fontId="3" fillId="0" borderId="5" xfId="3" applyFont="1" applyBorder="1" applyAlignment="1">
      <alignment horizontal="center" vertical="center" wrapText="1"/>
    </xf>
    <xf numFmtId="0" fontId="8" fillId="0" borderId="5" xfId="3" applyFont="1" applyBorder="1" applyAlignment="1">
      <alignment wrapText="1"/>
    </xf>
    <xf numFmtId="165" fontId="8" fillId="0" borderId="2" xfId="0" applyNumberFormat="1" applyFont="1" applyBorder="1"/>
    <xf numFmtId="166" fontId="8" fillId="0" borderId="2" xfId="3" applyNumberFormat="1" applyFont="1" applyBorder="1"/>
    <xf numFmtId="168" fontId="8" fillId="0" borderId="0" xfId="3" applyNumberFormat="1" applyFont="1"/>
    <xf numFmtId="0" fontId="26" fillId="0" borderId="7" xfId="3" applyFont="1" applyBorder="1" applyAlignment="1">
      <alignment horizontal="center" vertical="center" wrapText="1"/>
    </xf>
    <xf numFmtId="41" fontId="24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vertical="center"/>
    </xf>
    <xf numFmtId="168" fontId="8" fillId="0" borderId="0" xfId="0" applyNumberFormat="1" applyFont="1"/>
    <xf numFmtId="0" fontId="8" fillId="0" borderId="0" xfId="0" applyFont="1" applyAlignment="1">
      <alignment horizontal="center" wrapText="1"/>
    </xf>
    <xf numFmtId="165" fontId="31" fillId="0" borderId="0" xfId="0" applyNumberFormat="1" applyFont="1"/>
    <xf numFmtId="165" fontId="42" fillId="0" borderId="0" xfId="0" applyNumberFormat="1" applyFont="1" applyAlignment="1">
      <alignment horizontal="center" vertical="center"/>
    </xf>
    <xf numFmtId="165" fontId="9" fillId="0" borderId="0" xfId="0" applyNumberFormat="1" applyFont="1"/>
    <xf numFmtId="165" fontId="29" fillId="0" borderId="0" xfId="0" applyNumberFormat="1" applyFont="1"/>
    <xf numFmtId="165" fontId="29" fillId="0" borderId="0" xfId="0" applyNumberFormat="1" applyFont="1" applyAlignment="1">
      <alignment horizontal="center"/>
    </xf>
    <xf numFmtId="0" fontId="44" fillId="0" borderId="0" xfId="0" applyFont="1" applyAlignment="1">
      <alignment horizontal="right" vertical="center" readingOrder="2"/>
    </xf>
    <xf numFmtId="3" fontId="44" fillId="0" borderId="0" xfId="0" applyNumberFormat="1" applyFont="1" applyAlignment="1">
      <alignment horizontal="right" vertical="center" readingOrder="2"/>
    </xf>
    <xf numFmtId="165" fontId="8" fillId="0" borderId="0" xfId="0" applyNumberFormat="1" applyFont="1" applyAlignment="1">
      <alignment horizontal="center"/>
    </xf>
    <xf numFmtId="165" fontId="29" fillId="0" borderId="0" xfId="0" applyNumberFormat="1" applyFont="1" applyAlignment="1">
      <alignment wrapText="1"/>
    </xf>
    <xf numFmtId="165" fontId="30" fillId="0" borderId="1" xfId="0" applyNumberFormat="1" applyFont="1" applyBorder="1" applyAlignment="1">
      <alignment horizontal="center" vertical="center" wrapText="1"/>
    </xf>
    <xf numFmtId="0" fontId="29" fillId="0" borderId="0" xfId="0" applyFont="1"/>
    <xf numFmtId="165" fontId="34" fillId="0" borderId="0" xfId="0" applyNumberFormat="1" applyFont="1" applyAlignment="1">
      <alignment horizontal="right" vertical="center"/>
    </xf>
    <xf numFmtId="0" fontId="24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39" fillId="0" borderId="8" xfId="0" applyFont="1" applyBorder="1" applyAlignment="1">
      <alignment vertical="center"/>
    </xf>
    <xf numFmtId="41" fontId="24" fillId="0" borderId="0" xfId="0" applyNumberFormat="1" applyFont="1" applyAlignment="1">
      <alignment vertical="center"/>
    </xf>
    <xf numFmtId="165" fontId="24" fillId="0" borderId="0" xfId="0" applyNumberFormat="1" applyFont="1" applyAlignment="1">
      <alignment vertical="center"/>
    </xf>
    <xf numFmtId="0" fontId="11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3" fontId="33" fillId="0" borderId="0" xfId="0" applyNumberFormat="1" applyFont="1"/>
    <xf numFmtId="168" fontId="11" fillId="0" borderId="0" xfId="0" applyNumberFormat="1" applyFont="1"/>
    <xf numFmtId="3" fontId="11" fillId="0" borderId="0" xfId="0" applyNumberFormat="1" applyFont="1"/>
    <xf numFmtId="0" fontId="16" fillId="0" borderId="0" xfId="0" applyFont="1" applyAlignment="1">
      <alignment horizontal="right" vertical="center" readingOrder="2"/>
    </xf>
    <xf numFmtId="0" fontId="3" fillId="0" borderId="1" xfId="0" applyFont="1" applyBorder="1" applyAlignment="1">
      <alignment horizontal="center" vertical="center"/>
    </xf>
    <xf numFmtId="165" fontId="35" fillId="0" borderId="0" xfId="0" applyNumberFormat="1" applyFont="1" applyAlignment="1">
      <alignment vertical="center" wrapText="1"/>
    </xf>
    <xf numFmtId="0" fontId="24" fillId="0" borderId="0" xfId="0" applyFont="1" applyAlignment="1">
      <alignment horizontal="center"/>
    </xf>
    <xf numFmtId="167" fontId="8" fillId="0" borderId="0" xfId="2" applyNumberFormat="1" applyFont="1" applyFill="1"/>
    <xf numFmtId="167" fontId="8" fillId="0" borderId="0" xfId="0" applyNumberFormat="1" applyFont="1"/>
    <xf numFmtId="0" fontId="3" fillId="0" borderId="3" xfId="0" applyFont="1" applyBorder="1" applyAlignment="1">
      <alignment horizontal="center" vertical="center"/>
    </xf>
    <xf numFmtId="167" fontId="3" fillId="0" borderId="2" xfId="2" applyNumberFormat="1" applyFont="1" applyFill="1" applyBorder="1" applyAlignment="1">
      <alignment horizontal="center" vertical="center"/>
    </xf>
    <xf numFmtId="43" fontId="3" fillId="0" borderId="2" xfId="2" applyNumberFormat="1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65" fontId="8" fillId="0" borderId="0" xfId="0" applyNumberFormat="1" applyFont="1" applyAlignment="1">
      <alignment wrapText="1"/>
    </xf>
    <xf numFmtId="165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167" fontId="9" fillId="0" borderId="0" xfId="2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3" fontId="10" fillId="0" borderId="0" xfId="0" applyNumberFormat="1" applyFont="1" applyAlignment="1">
      <alignment horizontal="center" vertical="center"/>
    </xf>
    <xf numFmtId="167" fontId="10" fillId="0" borderId="0" xfId="2" applyNumberFormat="1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24" fillId="0" borderId="0" xfId="0" applyFont="1" applyAlignment="1">
      <alignment vertical="center" wrapText="1"/>
    </xf>
    <xf numFmtId="165" fontId="8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vertical="center"/>
    </xf>
    <xf numFmtId="165" fontId="36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vertical="center"/>
    </xf>
    <xf numFmtId="166" fontId="7" fillId="0" borderId="0" xfId="0" applyNumberFormat="1" applyFont="1" applyAlignment="1">
      <alignment vertical="center"/>
    </xf>
    <xf numFmtId="167" fontId="7" fillId="0" borderId="0" xfId="2" applyNumberFormat="1" applyFont="1" applyFill="1" applyBorder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 vertical="center" readingOrder="2"/>
    </xf>
    <xf numFmtId="0" fontId="5" fillId="0" borderId="4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10" fontId="11" fillId="0" borderId="0" xfId="1" applyNumberFormat="1" applyFont="1" applyFill="1" applyAlignment="1">
      <alignment horizontal="center" vertical="center"/>
    </xf>
    <xf numFmtId="3" fontId="4" fillId="0" borderId="0" xfId="0" applyNumberFormat="1" applyFont="1"/>
    <xf numFmtId="10" fontId="11" fillId="0" borderId="2" xfId="1" applyNumberFormat="1" applyFont="1" applyFill="1" applyBorder="1" applyAlignment="1">
      <alignment horizontal="center" vertical="center"/>
    </xf>
    <xf numFmtId="165" fontId="4" fillId="0" borderId="0" xfId="0" applyNumberFormat="1" applyFont="1"/>
    <xf numFmtId="168" fontId="4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2" fontId="8" fillId="0" borderId="2" xfId="1" applyNumberFormat="1" applyFont="1" applyFill="1" applyBorder="1" applyAlignment="1">
      <alignment horizontal="center" vertical="center"/>
    </xf>
    <xf numFmtId="3" fontId="47" fillId="0" borderId="0" xfId="0" applyNumberFormat="1" applyFont="1" applyAlignment="1">
      <alignment horizontal="right" vertical="top"/>
    </xf>
    <xf numFmtId="0" fontId="30" fillId="0" borderId="0" xfId="0" applyFont="1"/>
    <xf numFmtId="4" fontId="47" fillId="0" borderId="10" xfId="0" applyNumberFormat="1" applyFont="1" applyBorder="1" applyAlignment="1">
      <alignment horizontal="center" vertical="top"/>
    </xf>
    <xf numFmtId="0" fontId="50" fillId="0" borderId="0" xfId="0" applyFont="1" applyAlignment="1">
      <alignment horizontal="center"/>
    </xf>
    <xf numFmtId="0" fontId="47" fillId="0" borderId="0" xfId="0" applyFont="1" applyAlignment="1">
      <alignment vertical="top"/>
    </xf>
    <xf numFmtId="0" fontId="47" fillId="0" borderId="0" xfId="0" applyFont="1" applyAlignment="1">
      <alignment horizontal="center" vertical="top"/>
    </xf>
    <xf numFmtId="0" fontId="8" fillId="0" borderId="7" xfId="0" applyFont="1" applyBorder="1" applyAlignment="1">
      <alignment horizontal="center"/>
    </xf>
    <xf numFmtId="0" fontId="12" fillId="0" borderId="0" xfId="0" applyFont="1" applyAlignment="1">
      <alignment horizontal="right" vertical="top"/>
    </xf>
    <xf numFmtId="0" fontId="24" fillId="0" borderId="0" xfId="0" applyFont="1"/>
    <xf numFmtId="0" fontId="9" fillId="0" borderId="0" xfId="0" applyFont="1" applyAlignment="1">
      <alignment horizontal="center"/>
    </xf>
    <xf numFmtId="3" fontId="37" fillId="0" borderId="0" xfId="0" applyNumberFormat="1" applyFont="1" applyAlignment="1">
      <alignment horizontal="right" vertical="top"/>
    </xf>
    <xf numFmtId="167" fontId="14" fillId="0" borderId="0" xfId="2" applyNumberFormat="1" applyFont="1" applyFill="1" applyAlignment="1">
      <alignment horizontal="right" vertical="center" readingOrder="2"/>
    </xf>
    <xf numFmtId="0" fontId="3" fillId="0" borderId="0" xfId="0" applyFont="1" applyAlignment="1">
      <alignment horizontal="right" vertical="top"/>
    </xf>
    <xf numFmtId="165" fontId="42" fillId="0" borderId="7" xfId="0" applyNumberFormat="1" applyFont="1" applyBorder="1" applyAlignment="1">
      <alignment horizontal="center" vertical="center"/>
    </xf>
    <xf numFmtId="167" fontId="11" fillId="0" borderId="0" xfId="2" applyNumberFormat="1" applyFont="1" applyFill="1"/>
    <xf numFmtId="167" fontId="29" fillId="0" borderId="0" xfId="2" applyNumberFormat="1" applyFont="1" applyFill="1" applyAlignment="1">
      <alignment vertical="center"/>
    </xf>
    <xf numFmtId="167" fontId="54" fillId="0" borderId="0" xfId="2" applyNumberFormat="1" applyFont="1" applyFill="1" applyAlignment="1">
      <alignment vertical="center"/>
    </xf>
    <xf numFmtId="3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165" fontId="0" fillId="0" borderId="0" xfId="0" applyNumberFormat="1"/>
    <xf numFmtId="167" fontId="53" fillId="0" borderId="0" xfId="2" applyNumberFormat="1" applyFont="1" applyFill="1"/>
    <xf numFmtId="10" fontId="24" fillId="0" borderId="2" xfId="2" applyNumberFormat="1" applyFont="1" applyFill="1" applyBorder="1" applyAlignment="1">
      <alignment horizontal="right" vertical="center"/>
    </xf>
    <xf numFmtId="3" fontId="8" fillId="0" borderId="0" xfId="0" applyNumberFormat="1" applyFont="1" applyAlignment="1">
      <alignment horizontal="center" vertical="center"/>
    </xf>
    <xf numFmtId="167" fontId="24" fillId="0" borderId="0" xfId="2" applyNumberFormat="1" applyFont="1" applyFill="1" applyAlignment="1">
      <alignment vertical="center"/>
    </xf>
    <xf numFmtId="167" fontId="24" fillId="0" borderId="0" xfId="2" applyNumberFormat="1" applyFont="1" applyFill="1" applyAlignment="1">
      <alignment vertical="center" wrapText="1"/>
    </xf>
    <xf numFmtId="167" fontId="42" fillId="0" borderId="0" xfId="2" applyNumberFormat="1" applyFont="1" applyFill="1" applyAlignment="1">
      <alignment horizontal="center" vertical="center"/>
    </xf>
    <xf numFmtId="167" fontId="44" fillId="0" borderId="0" xfId="2" applyNumberFormat="1" applyFont="1" applyFill="1" applyAlignment="1">
      <alignment horizontal="right" vertical="center" readingOrder="2"/>
    </xf>
    <xf numFmtId="167" fontId="30" fillId="0" borderId="1" xfId="2" applyNumberFormat="1" applyFont="1" applyFill="1" applyBorder="1" applyAlignment="1">
      <alignment horizontal="center" vertical="center" wrapText="1"/>
    </xf>
    <xf numFmtId="167" fontId="34" fillId="0" borderId="0" xfId="2" applyNumberFormat="1" applyFont="1" applyFill="1" applyAlignment="1">
      <alignment horizontal="right" vertical="center"/>
    </xf>
    <xf numFmtId="167" fontId="29" fillId="0" borderId="0" xfId="2" applyNumberFormat="1" applyFont="1" applyFill="1" applyAlignment="1">
      <alignment wrapText="1"/>
    </xf>
    <xf numFmtId="167" fontId="45" fillId="0" borderId="0" xfId="2" applyNumberFormat="1" applyFont="1" applyAlignment="1">
      <alignment horizontal="right" vertical="top"/>
    </xf>
    <xf numFmtId="167" fontId="45" fillId="0" borderId="11" xfId="2" applyNumberFormat="1" applyFont="1" applyBorder="1" applyAlignment="1">
      <alignment horizontal="right" vertical="top"/>
    </xf>
    <xf numFmtId="167" fontId="3" fillId="0" borderId="0" xfId="2" applyNumberFormat="1" applyFont="1" applyFill="1" applyAlignment="1">
      <alignment horizontal="center" vertical="center"/>
    </xf>
    <xf numFmtId="167" fontId="3" fillId="0" borderId="3" xfId="2" applyNumberFormat="1" applyFont="1" applyFill="1" applyBorder="1" applyAlignment="1">
      <alignment horizontal="center" vertical="center" wrapText="1"/>
    </xf>
    <xf numFmtId="167" fontId="29" fillId="0" borderId="0" xfId="2" applyNumberFormat="1" applyFont="1" applyFill="1"/>
    <xf numFmtId="167" fontId="8" fillId="0" borderId="0" xfId="2" applyNumberFormat="1" applyFont="1"/>
    <xf numFmtId="167" fontId="25" fillId="0" borderId="0" xfId="2" applyNumberFormat="1" applyFont="1" applyFill="1" applyAlignment="1">
      <alignment vertical="center"/>
    </xf>
    <xf numFmtId="167" fontId="24" fillId="0" borderId="0" xfId="0" applyNumberFormat="1" applyFont="1" applyAlignment="1">
      <alignment vertical="center"/>
    </xf>
    <xf numFmtId="167" fontId="34" fillId="2" borderId="0" xfId="2" applyNumberFormat="1" applyFont="1" applyFill="1" applyAlignment="1">
      <alignment horizontal="right" vertical="center"/>
    </xf>
    <xf numFmtId="165" fontId="44" fillId="0" borderId="0" xfId="0" applyNumberFormat="1" applyFont="1" applyAlignment="1">
      <alignment horizontal="center" vertical="center" readingOrder="2"/>
    </xf>
    <xf numFmtId="167" fontId="30" fillId="0" borderId="0" xfId="2" applyNumberFormat="1" applyFont="1" applyFill="1" applyAlignment="1">
      <alignment vertical="center"/>
    </xf>
    <xf numFmtId="0" fontId="2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 wrapText="1"/>
    </xf>
    <xf numFmtId="41" fontId="34" fillId="0" borderId="0" xfId="0" applyNumberFormat="1" applyFont="1" applyAlignment="1">
      <alignment vertical="center"/>
    </xf>
    <xf numFmtId="165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167" fontId="34" fillId="0" borderId="0" xfId="2" applyNumberFormat="1" applyFont="1" applyAlignment="1">
      <alignment vertical="center"/>
    </xf>
    <xf numFmtId="2" fontId="8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0" fontId="35" fillId="0" borderId="0" xfId="0" applyFont="1" applyAlignment="1">
      <alignment horizontal="right" vertical="top"/>
    </xf>
    <xf numFmtId="0" fontId="22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167" fontId="26" fillId="0" borderId="0" xfId="2" applyNumberFormat="1" applyFont="1" applyFill="1" applyBorder="1" applyAlignment="1">
      <alignment horizontal="center" vertical="center" wrapText="1"/>
    </xf>
    <xf numFmtId="166" fontId="8" fillId="3" borderId="0" xfId="0" applyNumberFormat="1" applyFont="1" applyFill="1" applyAlignment="1">
      <alignment vertical="center"/>
    </xf>
    <xf numFmtId="167" fontId="0" fillId="0" borderId="0" xfId="2" applyNumberFormat="1" applyFont="1"/>
    <xf numFmtId="167" fontId="4" fillId="0" borderId="0" xfId="2" applyNumberFormat="1" applyFont="1"/>
    <xf numFmtId="167" fontId="52" fillId="0" borderId="0" xfId="2" applyNumberFormat="1" applyFont="1" applyFill="1" applyAlignment="1">
      <alignment vertical="center"/>
    </xf>
    <xf numFmtId="167" fontId="57" fillId="0" borderId="0" xfId="2" applyNumberFormat="1" applyFont="1" applyFill="1" applyAlignment="1">
      <alignment vertical="center"/>
    </xf>
    <xf numFmtId="165" fontId="7" fillId="0" borderId="0" xfId="0" applyNumberFormat="1" applyFont="1" applyAlignment="1">
      <alignment horizontal="right" vertical="top"/>
    </xf>
    <xf numFmtId="165" fontId="8" fillId="2" borderId="0" xfId="0" applyNumberFormat="1" applyFont="1" applyFill="1" applyAlignment="1">
      <alignment horizontal="right" vertical="center"/>
    </xf>
    <xf numFmtId="0" fontId="29" fillId="4" borderId="0" xfId="0" applyFont="1" applyFill="1"/>
    <xf numFmtId="165" fontId="29" fillId="4" borderId="0" xfId="0" applyNumberFormat="1" applyFont="1" applyFill="1"/>
    <xf numFmtId="10" fontId="24" fillId="0" borderId="0" xfId="0" applyNumberFormat="1" applyFont="1"/>
    <xf numFmtId="3" fontId="8" fillId="0" borderId="0" xfId="0" applyNumberFormat="1" applyFont="1" applyAlignment="1">
      <alignment horizontal="center"/>
    </xf>
    <xf numFmtId="167" fontId="22" fillId="0" borderId="2" xfId="2" applyNumberFormat="1" applyFont="1" applyFill="1" applyBorder="1"/>
    <xf numFmtId="2" fontId="0" fillId="0" borderId="0" xfId="0" applyNumberFormat="1"/>
    <xf numFmtId="2" fontId="31" fillId="0" borderId="0" xfId="0" applyNumberFormat="1" applyFont="1"/>
    <xf numFmtId="2" fontId="9" fillId="0" borderId="0" xfId="0" applyNumberFormat="1" applyFont="1"/>
    <xf numFmtId="2" fontId="29" fillId="0" borderId="0" xfId="0" applyNumberFormat="1" applyFont="1"/>
    <xf numFmtId="2" fontId="8" fillId="0" borderId="0" xfId="0" applyNumberFormat="1" applyFont="1"/>
    <xf numFmtId="2" fontId="29" fillId="0" borderId="0" xfId="0" applyNumberFormat="1" applyFont="1" applyAlignment="1">
      <alignment wrapText="1"/>
    </xf>
    <xf numFmtId="2" fontId="29" fillId="4" borderId="0" xfId="1" applyNumberFormat="1" applyFont="1" applyFill="1"/>
    <xf numFmtId="2" fontId="34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41" fontId="11" fillId="0" borderId="0" xfId="0" applyNumberFormat="1" applyFont="1"/>
    <xf numFmtId="1" fontId="8" fillId="0" borderId="0" xfId="0" applyNumberFormat="1" applyFont="1"/>
    <xf numFmtId="167" fontId="8" fillId="0" borderId="0" xfId="2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167" fontId="5" fillId="0" borderId="0" xfId="2" applyNumberFormat="1" applyFont="1" applyAlignment="1">
      <alignment horizontal="center" vertical="center"/>
    </xf>
    <xf numFmtId="167" fontId="16" fillId="0" borderId="0" xfId="2" applyNumberFormat="1" applyFont="1" applyAlignment="1">
      <alignment horizontal="right" vertical="center" readingOrder="2"/>
    </xf>
    <xf numFmtId="167" fontId="5" fillId="0" borderId="1" xfId="2" applyNumberFormat="1" applyFont="1" applyBorder="1" applyAlignment="1">
      <alignment horizontal="center" vertical="center"/>
    </xf>
    <xf numFmtId="0" fontId="62" fillId="0" borderId="0" xfId="5" applyFont="1" applyAlignment="1">
      <alignment horizontal="center" vertical="center"/>
    </xf>
    <xf numFmtId="165" fontId="63" fillId="0" borderId="0" xfId="8" applyNumberFormat="1" applyFont="1" applyFill="1" applyAlignment="1">
      <alignment vertical="center"/>
    </xf>
    <xf numFmtId="0" fontId="63" fillId="0" borderId="0" xfId="5" applyFont="1" applyAlignment="1">
      <alignment vertical="center"/>
    </xf>
    <xf numFmtId="0" fontId="64" fillId="0" borderId="0" xfId="5" applyFont="1" applyAlignment="1">
      <alignment horizontal="right" vertical="center" readingOrder="2"/>
    </xf>
    <xf numFmtId="10" fontId="63" fillId="0" borderId="0" xfId="6" applyNumberFormat="1" applyFont="1" applyFill="1" applyAlignment="1">
      <alignment horizontal="center" vertical="center"/>
    </xf>
    <xf numFmtId="0" fontId="62" fillId="0" borderId="0" xfId="5" applyFont="1" applyAlignment="1">
      <alignment horizontal="center" vertical="center" wrapText="1" readingOrder="2"/>
    </xf>
    <xf numFmtId="0" fontId="62" fillId="0" borderId="0" xfId="5" applyFont="1" applyAlignment="1">
      <alignment vertical="center" wrapText="1" readingOrder="2"/>
    </xf>
    <xf numFmtId="165" fontId="62" fillId="0" borderId="0" xfId="8" applyNumberFormat="1" applyFont="1" applyFill="1" applyBorder="1" applyAlignment="1">
      <alignment vertical="center" wrapText="1" readingOrder="2"/>
    </xf>
    <xf numFmtId="0" fontId="63" fillId="0" borderId="0" xfId="5" applyFont="1" applyAlignment="1">
      <alignment vertical="center" wrapText="1" readingOrder="2"/>
    </xf>
    <xf numFmtId="165" fontId="63" fillId="0" borderId="0" xfId="8" applyNumberFormat="1" applyFont="1" applyFill="1" applyBorder="1" applyAlignment="1">
      <alignment horizontal="center" vertical="center" readingOrder="2"/>
    </xf>
    <xf numFmtId="165" fontId="63" fillId="0" borderId="0" xfId="8" applyNumberFormat="1" applyFont="1" applyFill="1" applyBorder="1" applyAlignment="1">
      <alignment horizontal="center" vertical="center"/>
    </xf>
    <xf numFmtId="165" fontId="63" fillId="0" borderId="0" xfId="8" applyNumberFormat="1" applyFont="1" applyFill="1" applyBorder="1" applyAlignment="1">
      <alignment horizontal="center" vertical="center" wrapText="1" readingOrder="2"/>
    </xf>
    <xf numFmtId="0" fontId="63" fillId="0" borderId="0" xfId="5" applyFont="1" applyAlignment="1">
      <alignment horizontal="center" vertical="center" readingOrder="2"/>
    </xf>
    <xf numFmtId="10" fontId="63" fillId="0" borderId="0" xfId="6" applyNumberFormat="1" applyFont="1" applyFill="1" applyBorder="1" applyAlignment="1">
      <alignment horizontal="center" vertical="center" wrapText="1" readingOrder="2"/>
    </xf>
    <xf numFmtId="165" fontId="63" fillId="0" borderId="1" xfId="8" applyNumberFormat="1" applyFont="1" applyFill="1" applyBorder="1" applyAlignment="1">
      <alignment horizontal="center" vertical="center"/>
    </xf>
    <xf numFmtId="37" fontId="24" fillId="0" borderId="0" xfId="5" applyNumberFormat="1" applyFont="1" applyAlignment="1">
      <alignment horizontal="right" vertical="center" wrapText="1"/>
    </xf>
    <xf numFmtId="37" fontId="65" fillId="0" borderId="0" xfId="5" applyNumberFormat="1" applyFont="1" applyAlignment="1">
      <alignment horizontal="center" vertical="center"/>
    </xf>
    <xf numFmtId="165" fontId="65" fillId="0" borderId="0" xfId="6" applyNumberFormat="1" applyFont="1" applyFill="1" applyBorder="1" applyAlignment="1">
      <alignment horizontal="center" vertical="center"/>
    </xf>
    <xf numFmtId="165" fontId="63" fillId="0" borderId="12" xfId="8" applyNumberFormat="1" applyFont="1" applyFill="1" applyBorder="1" applyAlignment="1">
      <alignment vertical="center"/>
    </xf>
    <xf numFmtId="10" fontId="65" fillId="0" borderId="12" xfId="6" applyNumberFormat="1" applyFont="1" applyFill="1" applyBorder="1" applyAlignment="1">
      <alignment horizontal="center" vertical="center"/>
    </xf>
    <xf numFmtId="10" fontId="65" fillId="0" borderId="0" xfId="6" applyNumberFormat="1" applyFont="1" applyFill="1" applyBorder="1" applyAlignment="1">
      <alignment horizontal="center" vertical="center"/>
    </xf>
    <xf numFmtId="165" fontId="63" fillId="0" borderId="0" xfId="6" applyNumberFormat="1" applyFont="1" applyFill="1" applyBorder="1" applyAlignment="1">
      <alignment horizontal="center" vertical="center"/>
    </xf>
    <xf numFmtId="165" fontId="63" fillId="0" borderId="0" xfId="8" applyNumberFormat="1" applyFont="1" applyFill="1" applyBorder="1" applyAlignment="1">
      <alignment vertical="center"/>
    </xf>
    <xf numFmtId="0" fontId="63" fillId="0" borderId="14" xfId="5" applyFont="1" applyBorder="1" applyAlignment="1">
      <alignment vertical="center"/>
    </xf>
    <xf numFmtId="165" fontId="63" fillId="0" borderId="15" xfId="8" applyNumberFormat="1" applyFont="1" applyFill="1" applyBorder="1" applyAlignment="1">
      <alignment horizontal="right" vertical="center" readingOrder="2"/>
    </xf>
    <xf numFmtId="10" fontId="63" fillId="0" borderId="15" xfId="6" applyNumberFormat="1" applyFont="1" applyFill="1" applyBorder="1" applyAlignment="1">
      <alignment horizontal="center" vertical="center" readingOrder="2"/>
    </xf>
    <xf numFmtId="10" fontId="63" fillId="0" borderId="0" xfId="6" applyNumberFormat="1" applyFont="1" applyFill="1" applyBorder="1" applyAlignment="1">
      <alignment horizontal="center" vertical="center" readingOrder="2"/>
    </xf>
    <xf numFmtId="43" fontId="63" fillId="0" borderId="0" xfId="8" applyFont="1" applyFill="1" applyAlignment="1">
      <alignment horizontal="center" vertical="center"/>
    </xf>
    <xf numFmtId="43" fontId="63" fillId="0" borderId="0" xfId="6" applyNumberFormat="1" applyFont="1" applyFill="1" applyAlignment="1">
      <alignment horizontal="center" vertical="center"/>
    </xf>
    <xf numFmtId="165" fontId="63" fillId="0" borderId="0" xfId="5" applyNumberFormat="1" applyFont="1" applyAlignment="1">
      <alignment vertical="center"/>
    </xf>
    <xf numFmtId="0" fontId="66" fillId="0" borderId="0" xfId="5" applyFont="1" applyAlignment="1">
      <alignment horizontal="center" vertical="center"/>
    </xf>
    <xf numFmtId="0" fontId="67" fillId="0" borderId="0" xfId="5" applyFont="1" applyAlignment="1">
      <alignment vertical="center"/>
    </xf>
    <xf numFmtId="0" fontId="68" fillId="0" borderId="0" xfId="5" applyFont="1" applyAlignment="1">
      <alignment horizontal="right" vertical="center" readingOrder="2"/>
    </xf>
    <xf numFmtId="0" fontId="69" fillId="0" borderId="0" xfId="5" applyFont="1" applyAlignment="1">
      <alignment vertical="center"/>
    </xf>
    <xf numFmtId="165" fontId="69" fillId="0" borderId="0" xfId="8" applyNumberFormat="1" applyFont="1" applyFill="1" applyAlignment="1">
      <alignment vertical="center"/>
    </xf>
    <xf numFmtId="169" fontId="69" fillId="0" borderId="0" xfId="8" applyNumberFormat="1" applyFont="1" applyFill="1" applyAlignment="1">
      <alignment vertical="center"/>
    </xf>
    <xf numFmtId="169" fontId="69" fillId="0" borderId="0" xfId="5" applyNumberFormat="1" applyFont="1" applyAlignment="1">
      <alignment vertical="center"/>
    </xf>
    <xf numFmtId="0" fontId="69" fillId="0" borderId="0" xfId="5" applyFont="1" applyAlignment="1">
      <alignment horizontal="right" vertical="center"/>
    </xf>
    <xf numFmtId="0" fontId="69" fillId="0" borderId="1" xfId="5" applyFont="1" applyBorder="1" applyAlignment="1">
      <alignment vertical="center"/>
    </xf>
    <xf numFmtId="0" fontId="70" fillId="0" borderId="0" xfId="5" applyFont="1" applyAlignment="1">
      <alignment vertical="center" wrapText="1" readingOrder="2"/>
    </xf>
    <xf numFmtId="0" fontId="70" fillId="0" borderId="0" xfId="5" applyFont="1" applyAlignment="1">
      <alignment horizontal="center" vertical="center" wrapText="1" readingOrder="2"/>
    </xf>
    <xf numFmtId="0" fontId="69" fillId="0" borderId="0" xfId="5" applyFont="1" applyAlignment="1">
      <alignment horizontal="center" vertical="center"/>
    </xf>
    <xf numFmtId="165" fontId="71" fillId="0" borderId="1" xfId="8" applyNumberFormat="1" applyFont="1" applyFill="1" applyBorder="1" applyAlignment="1">
      <alignment horizontal="center" vertical="center" wrapText="1" readingOrder="2"/>
    </xf>
    <xf numFmtId="169" fontId="71" fillId="0" borderId="1" xfId="8" applyNumberFormat="1" applyFont="1" applyFill="1" applyBorder="1" applyAlignment="1">
      <alignment horizontal="center" vertical="center" wrapText="1" readingOrder="2"/>
    </xf>
    <xf numFmtId="169" fontId="70" fillId="0" borderId="4" xfId="5" applyNumberFormat="1" applyFont="1" applyBorder="1" applyAlignment="1">
      <alignment horizontal="center" vertical="center" wrapText="1" readingOrder="2"/>
    </xf>
    <xf numFmtId="0" fontId="70" fillId="0" borderId="4" xfId="5" applyFont="1" applyBorder="1" applyAlignment="1">
      <alignment horizontal="center" vertical="center" wrapText="1" readingOrder="2"/>
    </xf>
    <xf numFmtId="169" fontId="70" fillId="0" borderId="4" xfId="8" applyNumberFormat="1" applyFont="1" applyFill="1" applyBorder="1" applyAlignment="1">
      <alignment horizontal="center" vertical="center" wrapText="1" readingOrder="2"/>
    </xf>
    <xf numFmtId="10" fontId="65" fillId="0" borderId="0" xfId="5" applyNumberFormat="1" applyFont="1" applyAlignment="1">
      <alignment horizontal="center" vertical="center"/>
    </xf>
    <xf numFmtId="0" fontId="72" fillId="0" borderId="0" xfId="5" applyFont="1" applyAlignment="1">
      <alignment vertical="center"/>
    </xf>
    <xf numFmtId="165" fontId="72" fillId="0" borderId="2" xfId="8" applyNumberFormat="1" applyFont="1" applyFill="1" applyBorder="1" applyAlignment="1">
      <alignment vertical="center"/>
    </xf>
    <xf numFmtId="165" fontId="72" fillId="0" borderId="0" xfId="8" applyNumberFormat="1" applyFont="1" applyFill="1" applyAlignment="1">
      <alignment vertical="center"/>
    </xf>
    <xf numFmtId="37" fontId="73" fillId="0" borderId="0" xfId="5" applyNumberFormat="1" applyFont="1" applyAlignment="1">
      <alignment horizontal="center" vertical="center"/>
    </xf>
    <xf numFmtId="10" fontId="70" fillId="0" borderId="2" xfId="6" applyNumberFormat="1" applyFont="1" applyFill="1" applyBorder="1" applyAlignment="1">
      <alignment horizontal="center" vertical="center" wrapText="1" readingOrder="2"/>
    </xf>
    <xf numFmtId="165" fontId="67" fillId="0" borderId="0" xfId="8" applyNumberFormat="1" applyFont="1" applyFill="1" applyAlignment="1">
      <alignment vertical="center"/>
    </xf>
    <xf numFmtId="169" fontId="67" fillId="0" borderId="0" xfId="8" applyNumberFormat="1" applyFont="1" applyFill="1" applyAlignment="1">
      <alignment vertical="center"/>
    </xf>
    <xf numFmtId="169" fontId="67" fillId="0" borderId="0" xfId="5" applyNumberFormat="1" applyFont="1" applyAlignment="1">
      <alignment vertical="center"/>
    </xf>
    <xf numFmtId="0" fontId="67" fillId="0" borderId="0" xfId="5" applyFont="1" applyAlignment="1">
      <alignment horizontal="right" vertical="center"/>
    </xf>
    <xf numFmtId="165" fontId="74" fillId="0" borderId="0" xfId="8" applyNumberFormat="1" applyFont="1" applyFill="1" applyAlignment="1">
      <alignment vertical="center"/>
    </xf>
    <xf numFmtId="169" fontId="72" fillId="0" borderId="0" xfId="8" applyNumberFormat="1" applyFont="1" applyFill="1" applyAlignment="1">
      <alignment vertical="center"/>
    </xf>
    <xf numFmtId="169" fontId="72" fillId="0" borderId="0" xfId="5" applyNumberFormat="1" applyFont="1" applyAlignment="1">
      <alignment vertical="center"/>
    </xf>
    <xf numFmtId="0" fontId="72" fillId="0" borderId="0" xfId="5" applyFont="1" applyAlignment="1">
      <alignment horizontal="right" vertical="center"/>
    </xf>
    <xf numFmtId="169" fontId="75" fillId="0" borderId="0" xfId="8" applyNumberFormat="1" applyFont="1" applyFill="1" applyAlignment="1">
      <alignment vertical="center"/>
    </xf>
    <xf numFmtId="165" fontId="76" fillId="0" borderId="0" xfId="8" applyNumberFormat="1" applyFont="1" applyFill="1" applyAlignment="1">
      <alignment vertical="center"/>
    </xf>
    <xf numFmtId="169" fontId="63" fillId="0" borderId="0" xfId="8" applyNumberFormat="1" applyFont="1" applyFill="1" applyAlignment="1">
      <alignment vertical="center"/>
    </xf>
    <xf numFmtId="169" fontId="66" fillId="0" borderId="0" xfId="8" applyNumberFormat="1" applyFont="1" applyFill="1" applyAlignment="1">
      <alignment vertical="center"/>
    </xf>
    <xf numFmtId="169" fontId="74" fillId="0" borderId="0" xfId="8" applyNumberFormat="1" applyFont="1" applyFill="1" applyAlignment="1">
      <alignment vertical="center"/>
    </xf>
    <xf numFmtId="0" fontId="8" fillId="2" borderId="0" xfId="0" applyFont="1" applyFill="1"/>
    <xf numFmtId="165" fontId="8" fillId="2" borderId="0" xfId="0" applyNumberFormat="1" applyFont="1" applyFill="1"/>
    <xf numFmtId="3" fontId="8" fillId="2" borderId="0" xfId="0" applyNumberFormat="1" applyFont="1" applyFill="1"/>
    <xf numFmtId="165" fontId="7" fillId="2" borderId="0" xfId="0" applyNumberFormat="1" applyFont="1" applyFill="1" applyAlignment="1">
      <alignment horizontal="right" vertical="center"/>
    </xf>
    <xf numFmtId="165" fontId="0" fillId="2" borderId="0" xfId="2" applyNumberFormat="1" applyFont="1" applyFill="1"/>
    <xf numFmtId="37" fontId="8" fillId="2" borderId="0" xfId="0" applyNumberFormat="1" applyFont="1" applyFill="1"/>
    <xf numFmtId="165" fontId="34" fillId="2" borderId="0" xfId="0" applyNumberFormat="1" applyFont="1" applyFill="1" applyAlignment="1">
      <alignment horizontal="right" vertical="center"/>
    </xf>
    <xf numFmtId="2" fontId="0" fillId="2" borderId="0" xfId="0" applyNumberFormat="1" applyFill="1"/>
    <xf numFmtId="165" fontId="29" fillId="2" borderId="0" xfId="0" applyNumberFormat="1" applyFont="1" applyFill="1"/>
    <xf numFmtId="2" fontId="29" fillId="2" borderId="0" xfId="1" applyNumberFormat="1" applyFont="1" applyFill="1"/>
    <xf numFmtId="0" fontId="29" fillId="2" borderId="0" xfId="0" applyFont="1" applyFill="1"/>
    <xf numFmtId="10" fontId="29" fillId="2" borderId="0" xfId="0" applyNumberFormat="1" applyFont="1" applyFill="1"/>
    <xf numFmtId="167" fontId="29" fillId="2" borderId="0" xfId="2" applyNumberFormat="1" applyFont="1" applyFill="1"/>
    <xf numFmtId="167" fontId="29" fillId="2" borderId="0" xfId="0" applyNumberFormat="1" applyFont="1" applyFill="1"/>
    <xf numFmtId="165" fontId="30" fillId="2" borderId="0" xfId="0" applyNumberFormat="1" applyFont="1" applyFill="1"/>
    <xf numFmtId="167" fontId="30" fillId="2" borderId="0" xfId="2" applyNumberFormat="1" applyFont="1" applyFill="1"/>
    <xf numFmtId="3" fontId="34" fillId="2" borderId="0" xfId="0" applyNumberFormat="1" applyFont="1" applyFill="1"/>
    <xf numFmtId="2" fontId="29" fillId="2" borderId="0" xfId="0" applyNumberFormat="1" applyFont="1" applyFill="1"/>
    <xf numFmtId="3" fontId="49" fillId="2" borderId="0" xfId="0" applyNumberFormat="1" applyFont="1" applyFill="1"/>
    <xf numFmtId="3" fontId="33" fillId="2" borderId="0" xfId="0" applyNumberFormat="1" applyFont="1" applyFill="1"/>
    <xf numFmtId="170" fontId="54" fillId="0" borderId="0" xfId="2" applyNumberFormat="1" applyFont="1" applyFill="1" applyAlignment="1">
      <alignment vertical="center"/>
    </xf>
    <xf numFmtId="164" fontId="29" fillId="0" borderId="0" xfId="2" applyFont="1" applyFill="1" applyAlignment="1">
      <alignment vertical="center"/>
    </xf>
    <xf numFmtId="10" fontId="22" fillId="0" borderId="2" xfId="1" applyNumberFormat="1" applyFont="1" applyFill="1" applyBorder="1"/>
    <xf numFmtId="10" fontId="22" fillId="0" borderId="2" xfId="1" applyNumberFormat="1" applyFont="1" applyFill="1" applyBorder="1" applyAlignment="1">
      <alignment horizontal="center"/>
    </xf>
    <xf numFmtId="167" fontId="37" fillId="0" borderId="0" xfId="2" applyNumberFormat="1" applyFont="1" applyFill="1" applyAlignment="1">
      <alignment horizontal="right" vertical="top"/>
    </xf>
    <xf numFmtId="171" fontId="29" fillId="0" borderId="0" xfId="2" applyNumberFormat="1" applyFont="1" applyFill="1" applyAlignment="1">
      <alignment vertical="center"/>
    </xf>
    <xf numFmtId="10" fontId="65" fillId="0" borderId="4" xfId="6" applyNumberFormat="1" applyFont="1" applyFill="1" applyBorder="1" applyAlignment="1">
      <alignment horizontal="center" vertical="center"/>
    </xf>
    <xf numFmtId="3" fontId="4" fillId="5" borderId="0" xfId="0" applyNumberFormat="1" applyFont="1" applyFill="1"/>
    <xf numFmtId="167" fontId="4" fillId="5" borderId="0" xfId="2" applyNumberFormat="1" applyFont="1" applyFill="1"/>
    <xf numFmtId="0" fontId="4" fillId="5" borderId="0" xfId="0" applyFont="1" applyFill="1"/>
    <xf numFmtId="165" fontId="79" fillId="0" borderId="0" xfId="0" applyNumberFormat="1" applyFont="1" applyAlignment="1">
      <alignment horizontal="right" vertical="center"/>
    </xf>
    <xf numFmtId="165" fontId="38" fillId="0" borderId="0" xfId="0" applyNumberFormat="1" applyFont="1"/>
    <xf numFmtId="3" fontId="1" fillId="0" borderId="0" xfId="0" applyNumberFormat="1" applyFont="1"/>
    <xf numFmtId="165" fontId="57" fillId="0" borderId="0" xfId="0" applyNumberFormat="1" applyFont="1"/>
    <xf numFmtId="165" fontId="8" fillId="6" borderId="0" xfId="0" applyNumberFormat="1" applyFont="1" applyFill="1"/>
    <xf numFmtId="165" fontId="63" fillId="0" borderId="4" xfId="8" applyNumberFormat="1" applyFont="1" applyFill="1" applyBorder="1" applyAlignment="1">
      <alignment vertical="center"/>
    </xf>
    <xf numFmtId="167" fontId="45" fillId="0" borderId="10" xfId="2" applyNumberFormat="1" applyFont="1" applyFill="1" applyBorder="1" applyAlignment="1">
      <alignment horizontal="right" vertical="top"/>
    </xf>
    <xf numFmtId="167" fontId="45" fillId="0" borderId="0" xfId="2" applyNumberFormat="1" applyFont="1" applyFill="1" applyBorder="1" applyAlignment="1">
      <alignment horizontal="right" vertical="top"/>
    </xf>
    <xf numFmtId="1" fontId="29" fillId="2" borderId="0" xfId="0" applyNumberFormat="1" applyFont="1" applyFill="1"/>
    <xf numFmtId="1" fontId="30" fillId="2" borderId="0" xfId="0" applyNumberFormat="1" applyFont="1" applyFill="1"/>
    <xf numFmtId="1" fontId="34" fillId="2" borderId="0" xfId="0" applyNumberFormat="1" applyFont="1" applyFill="1" applyAlignment="1">
      <alignment horizontal="right" vertical="center"/>
    </xf>
    <xf numFmtId="1" fontId="34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wrapText="1"/>
    </xf>
    <xf numFmtId="167" fontId="82" fillId="0" borderId="0" xfId="2" applyNumberFormat="1" applyFont="1" applyFill="1" applyAlignment="1">
      <alignment vertical="center"/>
    </xf>
    <xf numFmtId="3" fontId="84" fillId="0" borderId="0" xfId="0" applyNumberFormat="1" applyFont="1"/>
    <xf numFmtId="167" fontId="85" fillId="0" borderId="8" xfId="2" applyNumberFormat="1" applyFont="1" applyFill="1" applyBorder="1" applyAlignment="1">
      <alignment vertical="center"/>
    </xf>
    <xf numFmtId="165" fontId="86" fillId="0" borderId="0" xfId="0" applyNumberFormat="1" applyFont="1" applyAlignment="1">
      <alignment horizontal="right" vertical="center"/>
    </xf>
    <xf numFmtId="167" fontId="87" fillId="0" borderId="0" xfId="2" applyNumberFormat="1" applyFont="1" applyAlignment="1">
      <alignment horizontal="right" vertical="top"/>
    </xf>
    <xf numFmtId="3" fontId="7" fillId="0" borderId="2" xfId="0" applyNumberFormat="1" applyFont="1" applyBorder="1"/>
    <xf numFmtId="10" fontId="7" fillId="0" borderId="2" xfId="2" applyNumberFormat="1" applyFont="1" applyFill="1" applyBorder="1"/>
    <xf numFmtId="165" fontId="22" fillId="0" borderId="0" xfId="0" applyNumberFormat="1" applyFont="1"/>
    <xf numFmtId="165" fontId="60" fillId="0" borderId="0" xfId="0" applyNumberFormat="1" applyFont="1" applyAlignment="1">
      <alignment horizontal="right" vertical="center"/>
    </xf>
    <xf numFmtId="0" fontId="60" fillId="0" borderId="0" xfId="0" applyFont="1"/>
    <xf numFmtId="10" fontId="60" fillId="0" borderId="0" xfId="0" applyNumberFormat="1" applyFont="1" applyAlignment="1">
      <alignment horizontal="center"/>
    </xf>
    <xf numFmtId="165" fontId="60" fillId="0" borderId="0" xfId="0" applyNumberFormat="1" applyFont="1"/>
    <xf numFmtId="165" fontId="40" fillId="0" borderId="0" xfId="0" applyNumberFormat="1" applyFont="1" applyAlignment="1">
      <alignment horizontal="right" vertical="center"/>
    </xf>
    <xf numFmtId="165" fontId="22" fillId="0" borderId="2" xfId="0" applyNumberFormat="1" applyFont="1" applyBorder="1"/>
    <xf numFmtId="165" fontId="13" fillId="0" borderId="2" xfId="0" applyNumberFormat="1" applyFont="1" applyBorder="1" applyAlignment="1">
      <alignment vertical="center"/>
    </xf>
    <xf numFmtId="167" fontId="13" fillId="0" borderId="2" xfId="2" applyNumberFormat="1" applyFont="1" applyFill="1" applyBorder="1"/>
    <xf numFmtId="165" fontId="13" fillId="0" borderId="2" xfId="0" applyNumberFormat="1" applyFont="1" applyBorder="1" applyAlignment="1">
      <alignment horizontal="right"/>
    </xf>
    <xf numFmtId="165" fontId="3" fillId="0" borderId="2" xfId="2" applyNumberFormat="1" applyFont="1" applyFill="1" applyBorder="1" applyAlignment="1">
      <alignment horizontal="center" vertical="center"/>
    </xf>
    <xf numFmtId="166" fontId="8" fillId="0" borderId="2" xfId="0" applyNumberFormat="1" applyFont="1" applyBorder="1" applyAlignment="1">
      <alignment vertical="center"/>
    </xf>
    <xf numFmtId="166" fontId="8" fillId="0" borderId="0" xfId="0" applyNumberFormat="1" applyFont="1" applyAlignment="1">
      <alignment vertical="center"/>
    </xf>
    <xf numFmtId="0" fontId="14" fillId="0" borderId="0" xfId="0" applyFont="1" applyAlignment="1">
      <alignment horizontal="right" vertical="center" readingOrder="2"/>
    </xf>
    <xf numFmtId="4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70" fontId="24" fillId="0" borderId="0" xfId="0" applyNumberFormat="1" applyFont="1" applyAlignment="1">
      <alignment vertical="center"/>
    </xf>
    <xf numFmtId="0" fontId="34" fillId="0" borderId="0" xfId="0" applyFont="1" applyAlignment="1">
      <alignment vertical="center"/>
    </xf>
    <xf numFmtId="0" fontId="14" fillId="0" borderId="0" xfId="0" applyFont="1" applyAlignment="1">
      <alignment horizontal="center" vertical="center" readingOrder="2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170" fontId="25" fillId="0" borderId="0" xfId="0" applyNumberFormat="1" applyFont="1" applyAlignment="1">
      <alignment vertical="center"/>
    </xf>
    <xf numFmtId="0" fontId="40" fillId="0" borderId="0" xfId="0" applyFont="1" applyAlignment="1">
      <alignment vertical="center"/>
    </xf>
    <xf numFmtId="0" fontId="26" fillId="0" borderId="6" xfId="0" applyFont="1" applyBorder="1" applyAlignment="1">
      <alignment horizontal="center" vertical="center"/>
    </xf>
    <xf numFmtId="0" fontId="42" fillId="0" borderId="0" xfId="0" applyFont="1"/>
    <xf numFmtId="0" fontId="45" fillId="0" borderId="10" xfId="0" applyFont="1" applyBorder="1" applyAlignment="1">
      <alignment vertical="top"/>
    </xf>
    <xf numFmtId="41" fontId="42" fillId="0" borderId="0" xfId="0" applyNumberFormat="1" applyFont="1"/>
    <xf numFmtId="3" fontId="37" fillId="0" borderId="0" xfId="0" applyNumberFormat="1" applyFont="1"/>
    <xf numFmtId="0" fontId="45" fillId="0" borderId="0" xfId="0" applyFont="1" applyAlignment="1">
      <alignment vertical="top"/>
    </xf>
    <xf numFmtId="1" fontId="24" fillId="0" borderId="0" xfId="0" applyNumberFormat="1" applyFont="1" applyAlignment="1">
      <alignment vertical="center"/>
    </xf>
    <xf numFmtId="3" fontId="34" fillId="0" borderId="0" xfId="0" applyNumberFormat="1" applyFont="1" applyAlignment="1">
      <alignment vertical="center"/>
    </xf>
    <xf numFmtId="167" fontId="24" fillId="0" borderId="0" xfId="2" applyNumberFormat="1" applyFont="1" applyFill="1"/>
    <xf numFmtId="0" fontId="42" fillId="0" borderId="7" xfId="0" applyFont="1" applyBorder="1"/>
    <xf numFmtId="166" fontId="24" fillId="0" borderId="2" xfId="0" applyNumberFormat="1" applyFont="1" applyBorder="1" applyAlignment="1">
      <alignment vertical="center"/>
    </xf>
    <xf numFmtId="41" fontId="24" fillId="0" borderId="2" xfId="0" applyNumberFormat="1" applyFont="1" applyBorder="1" applyAlignment="1">
      <alignment horizontal="center" vertical="center"/>
    </xf>
    <xf numFmtId="41" fontId="24" fillId="0" borderId="12" xfId="0" applyNumberFormat="1" applyFont="1" applyBorder="1" applyAlignment="1">
      <alignment horizontal="center" vertical="center"/>
    </xf>
    <xf numFmtId="3" fontId="83" fillId="0" borderId="0" xfId="0" applyNumberFormat="1" applyFont="1"/>
    <xf numFmtId="0" fontId="55" fillId="0" borderId="0" xfId="0" applyFont="1" applyAlignment="1">
      <alignment vertical="top"/>
    </xf>
    <xf numFmtId="41" fontId="9" fillId="0" borderId="0" xfId="0" applyNumberFormat="1" applyFont="1"/>
    <xf numFmtId="0" fontId="56" fillId="0" borderId="0" xfId="0" applyFont="1"/>
    <xf numFmtId="3" fontId="56" fillId="0" borderId="0" xfId="0" applyNumberFormat="1" applyFont="1"/>
    <xf numFmtId="41" fontId="36" fillId="0" borderId="0" xfId="0" applyNumberFormat="1" applyFont="1"/>
    <xf numFmtId="41" fontId="9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vertical="center"/>
    </xf>
    <xf numFmtId="0" fontId="52" fillId="0" borderId="0" xfId="0" applyFont="1" applyAlignment="1">
      <alignment horizontal="center" vertical="center"/>
    </xf>
    <xf numFmtId="3" fontId="36" fillId="0" borderId="0" xfId="0" applyNumberFormat="1" applyFont="1" applyAlignment="1">
      <alignment vertical="center"/>
    </xf>
    <xf numFmtId="10" fontId="36" fillId="0" borderId="0" xfId="0" applyNumberFormat="1" applyFont="1" applyAlignment="1">
      <alignment horizontal="center" vertical="center"/>
    </xf>
    <xf numFmtId="10" fontId="52" fillId="0" borderId="0" xfId="0" applyNumberFormat="1" applyFont="1" applyAlignment="1">
      <alignment vertical="center"/>
    </xf>
    <xf numFmtId="170" fontId="52" fillId="0" borderId="0" xfId="0" applyNumberFormat="1" applyFont="1" applyAlignment="1">
      <alignment vertical="center"/>
    </xf>
    <xf numFmtId="3" fontId="10" fillId="0" borderId="0" xfId="0" applyNumberFormat="1" applyFont="1" applyAlignment="1">
      <alignment horizontal="center" vertical="top"/>
    </xf>
    <xf numFmtId="166" fontId="56" fillId="0" borderId="0" xfId="0" applyNumberFormat="1" applyFont="1"/>
    <xf numFmtId="3" fontId="24" fillId="0" borderId="0" xfId="0" applyNumberFormat="1" applyFont="1" applyAlignment="1">
      <alignment horizontal="center" vertical="center"/>
    </xf>
    <xf numFmtId="41" fontId="9" fillId="0" borderId="0" xfId="0" applyNumberFormat="1" applyFont="1" applyAlignment="1">
      <alignment vertical="center"/>
    </xf>
    <xf numFmtId="166" fontId="9" fillId="0" borderId="0" xfId="0" applyNumberFormat="1" applyFont="1" applyAlignment="1">
      <alignment vertical="center"/>
    </xf>
    <xf numFmtId="10" fontId="9" fillId="0" borderId="0" xfId="0" applyNumberFormat="1" applyFont="1" applyAlignment="1">
      <alignment horizontal="center" vertical="center"/>
    </xf>
    <xf numFmtId="41" fontId="56" fillId="0" borderId="0" xfId="0" applyNumberFormat="1" applyFont="1"/>
    <xf numFmtId="167" fontId="24" fillId="0" borderId="0" xfId="0" applyNumberFormat="1" applyFont="1" applyAlignment="1">
      <alignment horizontal="center" vertical="center"/>
    </xf>
    <xf numFmtId="167" fontId="56" fillId="0" borderId="0" xfId="2" applyNumberFormat="1" applyFont="1" applyFill="1"/>
    <xf numFmtId="167" fontId="0" fillId="0" borderId="0" xfId="2" applyNumberFormat="1" applyFont="1" applyFill="1"/>
    <xf numFmtId="10" fontId="24" fillId="0" borderId="0" xfId="0" applyNumberFormat="1" applyFont="1" applyAlignment="1">
      <alignment horizontal="center" vertical="center"/>
    </xf>
    <xf numFmtId="167" fontId="59" fillId="0" borderId="0" xfId="0" applyNumberFormat="1" applyFont="1"/>
    <xf numFmtId="10" fontId="52" fillId="0" borderId="0" xfId="0" applyNumberFormat="1" applyFont="1" applyAlignment="1">
      <alignment horizontal="center" vertical="center"/>
    </xf>
    <xf numFmtId="3" fontId="32" fillId="0" borderId="0" xfId="0" applyNumberFormat="1" applyFont="1" applyAlignment="1">
      <alignment horizontal="center" vertical="top"/>
    </xf>
    <xf numFmtId="41" fontId="52" fillId="0" borderId="0" xfId="0" applyNumberFormat="1" applyFont="1"/>
    <xf numFmtId="167" fontId="24" fillId="0" borderId="0" xfId="2" applyNumberFormat="1" applyFont="1" applyFill="1" applyAlignment="1">
      <alignment horizontal="center" vertical="center"/>
    </xf>
    <xf numFmtId="3" fontId="51" fillId="0" borderId="0" xfId="0" applyNumberFormat="1" applyFont="1" applyAlignment="1">
      <alignment horizontal="center" vertical="top"/>
    </xf>
    <xf numFmtId="41" fontId="34" fillId="0" borderId="0" xfId="0" applyNumberFormat="1" applyFont="1"/>
    <xf numFmtId="0" fontId="46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top"/>
    </xf>
    <xf numFmtId="0" fontId="12" fillId="0" borderId="13" xfId="0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right" vertical="center"/>
    </xf>
    <xf numFmtId="3" fontId="47" fillId="0" borderId="2" xfId="0" applyNumberFormat="1" applyFont="1" applyBorder="1" applyAlignment="1">
      <alignment horizontal="right" vertical="top"/>
    </xf>
    <xf numFmtId="3" fontId="45" fillId="0" borderId="0" xfId="0" applyNumberFormat="1" applyFont="1" applyAlignment="1">
      <alignment horizontal="right" vertical="top"/>
    </xf>
    <xf numFmtId="3" fontId="45" fillId="0" borderId="10" xfId="0" applyNumberFormat="1" applyFont="1" applyBorder="1" applyAlignment="1">
      <alignment horizontal="right" vertical="top"/>
    </xf>
    <xf numFmtId="3" fontId="45" fillId="0" borderId="11" xfId="0" applyNumberFormat="1" applyFont="1" applyBorder="1" applyAlignment="1">
      <alignment horizontal="right" vertical="top"/>
    </xf>
    <xf numFmtId="167" fontId="80" fillId="0" borderId="0" xfId="2" applyNumberFormat="1" applyFont="1" applyFill="1" applyAlignment="1">
      <alignment horizontal="right" vertical="top"/>
    </xf>
    <xf numFmtId="167" fontId="45" fillId="0" borderId="0" xfId="2" applyNumberFormat="1" applyFont="1" applyFill="1" applyAlignment="1">
      <alignment horizontal="right" vertical="top"/>
    </xf>
    <xf numFmtId="41" fontId="37" fillId="0" borderId="0" xfId="0" applyNumberFormat="1" applyFont="1" applyAlignment="1">
      <alignment horizontal="right" vertical="top"/>
    </xf>
    <xf numFmtId="41" fontId="77" fillId="0" borderId="0" xfId="0" applyNumberFormat="1" applyFont="1"/>
    <xf numFmtId="0" fontId="13" fillId="0" borderId="10" xfId="0" applyFont="1" applyBorder="1" applyAlignment="1">
      <alignment horizontal="right" vertical="top"/>
    </xf>
    <xf numFmtId="0" fontId="23" fillId="0" borderId="1" xfId="0" applyFont="1" applyBorder="1" applyAlignment="1">
      <alignment horizontal="center" vertical="center" wrapText="1"/>
    </xf>
    <xf numFmtId="167" fontId="23" fillId="0" borderId="1" xfId="2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top"/>
    </xf>
    <xf numFmtId="3" fontId="8" fillId="0" borderId="0" xfId="0" applyNumberFormat="1" applyFont="1" applyAlignment="1">
      <alignment horizontal="right" vertical="top"/>
    </xf>
    <xf numFmtId="165" fontId="27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right" vertical="center" readingOrder="2"/>
    </xf>
    <xf numFmtId="0" fontId="21" fillId="0" borderId="0" xfId="0" applyFont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167" fontId="30" fillId="0" borderId="0" xfId="2" applyNumberFormat="1" applyFont="1" applyFill="1" applyAlignment="1">
      <alignment horizontal="center" vertical="center"/>
    </xf>
    <xf numFmtId="165" fontId="62" fillId="0" borderId="1" xfId="8" applyNumberFormat="1" applyFont="1" applyFill="1" applyBorder="1" applyAlignment="1">
      <alignment horizontal="center" vertical="center" wrapText="1" readingOrder="2"/>
    </xf>
    <xf numFmtId="165" fontId="63" fillId="0" borderId="1" xfId="8" applyNumberFormat="1" applyFont="1" applyFill="1" applyBorder="1" applyAlignment="1">
      <alignment horizontal="center" vertical="center"/>
    </xf>
    <xf numFmtId="0" fontId="62" fillId="0" borderId="1" xfId="5" applyFont="1" applyBorder="1" applyAlignment="1">
      <alignment horizontal="center" vertical="center" wrapText="1" readingOrder="2"/>
    </xf>
    <xf numFmtId="0" fontId="62" fillId="0" borderId="0" xfId="5" applyFont="1" applyAlignment="1">
      <alignment horizontal="center" vertical="center"/>
    </xf>
    <xf numFmtId="0" fontId="64" fillId="0" borderId="0" xfId="5" applyFont="1" applyAlignment="1">
      <alignment horizontal="right" vertical="center" readingOrder="2"/>
    </xf>
    <xf numFmtId="165" fontId="63" fillId="0" borderId="14" xfId="8" applyNumberFormat="1" applyFont="1" applyFill="1" applyBorder="1" applyAlignment="1">
      <alignment horizontal="center" vertical="center" readingOrder="2"/>
    </xf>
    <xf numFmtId="165" fontId="63" fillId="0" borderId="1" xfId="8" applyNumberFormat="1" applyFont="1" applyFill="1" applyBorder="1" applyAlignment="1">
      <alignment horizontal="center" vertical="center" readingOrder="2"/>
    </xf>
    <xf numFmtId="0" fontId="63" fillId="0" borderId="0" xfId="5" applyFont="1" applyAlignment="1">
      <alignment horizontal="center" vertical="center" wrapText="1" readingOrder="2"/>
    </xf>
    <xf numFmtId="0" fontId="63" fillId="0" borderId="1" xfId="5" applyFont="1" applyBorder="1" applyAlignment="1">
      <alignment horizontal="center" vertical="center" wrapText="1" readingOrder="2"/>
    </xf>
    <xf numFmtId="165" fontId="63" fillId="0" borderId="0" xfId="8" applyNumberFormat="1" applyFont="1" applyFill="1" applyBorder="1" applyAlignment="1">
      <alignment horizontal="center" vertical="center" readingOrder="2"/>
    </xf>
    <xf numFmtId="165" fontId="63" fillId="0" borderId="0" xfId="8" applyNumberFormat="1" applyFont="1" applyFill="1" applyBorder="1" applyAlignment="1">
      <alignment horizontal="center" vertical="center" wrapText="1" readingOrder="2"/>
    </xf>
    <xf numFmtId="165" fontId="63" fillId="0" borderId="0" xfId="8" applyNumberFormat="1" applyFont="1" applyFill="1" applyAlignment="1">
      <alignment horizontal="center" vertical="center" wrapText="1" readingOrder="2"/>
    </xf>
    <xf numFmtId="165" fontId="63" fillId="0" borderId="14" xfId="8" applyNumberFormat="1" applyFont="1" applyFill="1" applyBorder="1" applyAlignment="1">
      <alignment horizontal="center" vertical="center" wrapText="1" readingOrder="2"/>
    </xf>
    <xf numFmtId="165" fontId="63" fillId="0" borderId="1" xfId="8" applyNumberFormat="1" applyFont="1" applyFill="1" applyBorder="1" applyAlignment="1">
      <alignment horizontal="center" vertical="center" wrapText="1" readingOrder="2"/>
    </xf>
    <xf numFmtId="165" fontId="63" fillId="0" borderId="0" xfId="8" applyNumberFormat="1" applyFont="1" applyFill="1" applyAlignment="1">
      <alignment horizontal="center" vertical="center"/>
    </xf>
    <xf numFmtId="10" fontId="63" fillId="0" borderId="14" xfId="6" applyNumberFormat="1" applyFont="1" applyFill="1" applyBorder="1" applyAlignment="1">
      <alignment horizontal="center" vertical="center" wrapText="1" readingOrder="2"/>
    </xf>
    <xf numFmtId="10" fontId="63" fillId="0" borderId="1" xfId="6" applyNumberFormat="1" applyFont="1" applyFill="1" applyBorder="1" applyAlignment="1">
      <alignment horizontal="center" vertical="center" wrapText="1" readingOrder="2"/>
    </xf>
    <xf numFmtId="0" fontId="63" fillId="0" borderId="0" xfId="5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4" fillId="0" borderId="0" xfId="3" applyFont="1" applyAlignment="1">
      <alignment horizontal="right" vertical="center" readingOrder="2"/>
    </xf>
    <xf numFmtId="0" fontId="8" fillId="0" borderId="6" xfId="0" applyFont="1" applyBorder="1" applyAlignment="1">
      <alignment horizontal="center"/>
    </xf>
    <xf numFmtId="41" fontId="2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 readingOrder="2"/>
    </xf>
    <xf numFmtId="0" fontId="20" fillId="0" borderId="6" xfId="0" applyFont="1" applyBorder="1" applyAlignment="1">
      <alignment horizontal="center" vertical="center" readingOrder="2"/>
    </xf>
    <xf numFmtId="165" fontId="41" fillId="0" borderId="0" xfId="0" applyNumberFormat="1" applyFont="1" applyAlignment="1">
      <alignment horizontal="center" vertical="center"/>
    </xf>
    <xf numFmtId="165" fontId="30" fillId="0" borderId="0" xfId="0" applyNumberFormat="1" applyFont="1" applyAlignment="1">
      <alignment horizontal="center" vertical="center"/>
    </xf>
    <xf numFmtId="165" fontId="30" fillId="0" borderId="1" xfId="0" applyNumberFormat="1" applyFont="1" applyBorder="1" applyAlignment="1">
      <alignment horizontal="center" vertical="center"/>
    </xf>
    <xf numFmtId="0" fontId="43" fillId="0" borderId="0" xfId="0" applyFont="1" applyAlignment="1">
      <alignment horizontal="right" vertical="center" readingOrder="2"/>
    </xf>
    <xf numFmtId="0" fontId="66" fillId="0" borderId="0" xfId="5" applyFont="1" applyAlignment="1">
      <alignment horizontal="center" vertical="center"/>
    </xf>
    <xf numFmtId="0" fontId="68" fillId="0" borderId="0" xfId="5" applyFont="1" applyAlignment="1">
      <alignment horizontal="right" vertical="center" readingOrder="2"/>
    </xf>
    <xf numFmtId="0" fontId="70" fillId="0" borderId="1" xfId="5" applyFont="1" applyBorder="1" applyAlignment="1">
      <alignment horizontal="center" vertical="center" wrapText="1" readingOrder="2"/>
    </xf>
    <xf numFmtId="165" fontId="69" fillId="0" borderId="14" xfId="8" applyNumberFormat="1" applyFont="1" applyFill="1" applyBorder="1" applyAlignment="1">
      <alignment horizontal="center" vertical="center" wrapText="1"/>
    </xf>
    <xf numFmtId="165" fontId="69" fillId="0" borderId="0" xfId="8" applyNumberFormat="1" applyFont="1" applyFill="1" applyBorder="1" applyAlignment="1">
      <alignment horizontal="center" vertical="center" wrapText="1"/>
    </xf>
    <xf numFmtId="165" fontId="69" fillId="0" borderId="0" xfId="8" applyNumberFormat="1" applyFont="1" applyFill="1" applyAlignment="1">
      <alignment horizontal="center" vertical="center" wrapText="1"/>
    </xf>
    <xf numFmtId="0" fontId="69" fillId="0" borderId="0" xfId="5" applyFont="1" applyAlignment="1">
      <alignment horizontal="center" vertical="center" wrapText="1"/>
    </xf>
    <xf numFmtId="0" fontId="69" fillId="0" borderId="1" xfId="5" applyFont="1" applyBorder="1" applyAlignment="1">
      <alignment horizontal="center" vertical="center" wrapText="1"/>
    </xf>
    <xf numFmtId="165" fontId="70" fillId="0" borderId="14" xfId="8" applyNumberFormat="1" applyFont="1" applyFill="1" applyBorder="1" applyAlignment="1">
      <alignment horizontal="center" vertical="center" wrapText="1" readingOrder="2"/>
    </xf>
    <xf numFmtId="165" fontId="70" fillId="0" borderId="0" xfId="8" applyNumberFormat="1" applyFont="1" applyFill="1" applyBorder="1" applyAlignment="1">
      <alignment horizontal="center" vertical="center" wrapText="1" readingOrder="2"/>
    </xf>
    <xf numFmtId="0" fontId="69" fillId="0" borderId="14" xfId="5" applyFont="1" applyBorder="1" applyAlignment="1">
      <alignment horizontal="center" vertical="center" wrapText="1"/>
    </xf>
    <xf numFmtId="169" fontId="70" fillId="0" borderId="14" xfId="8" applyNumberFormat="1" applyFont="1" applyFill="1" applyBorder="1" applyAlignment="1">
      <alignment horizontal="center" vertical="center" wrapText="1" readingOrder="2"/>
    </xf>
    <xf numFmtId="169" fontId="70" fillId="0" borderId="0" xfId="8" applyNumberFormat="1" applyFont="1" applyFill="1" applyBorder="1" applyAlignment="1">
      <alignment horizontal="center" vertical="center" wrapText="1" readingOrder="2"/>
    </xf>
    <xf numFmtId="169" fontId="69" fillId="0" borderId="14" xfId="8" applyNumberFormat="1" applyFont="1" applyFill="1" applyBorder="1" applyAlignment="1">
      <alignment horizontal="center" vertical="center" wrapText="1"/>
    </xf>
    <xf numFmtId="169" fontId="69" fillId="0" borderId="0" xfId="8" applyNumberFormat="1" applyFont="1" applyFill="1" applyBorder="1" applyAlignment="1">
      <alignment horizontal="center" vertical="center" wrapText="1"/>
    </xf>
    <xf numFmtId="169" fontId="69" fillId="0" borderId="0" xfId="8" applyNumberFormat="1" applyFont="1" applyFill="1" applyAlignment="1">
      <alignment horizontal="center" vertical="center" wrapText="1"/>
    </xf>
    <xf numFmtId="169" fontId="69" fillId="0" borderId="14" xfId="5" applyNumberFormat="1" applyFont="1" applyBorder="1" applyAlignment="1">
      <alignment horizontal="center" vertical="center" wrapText="1"/>
    </xf>
    <xf numFmtId="169" fontId="69" fillId="0" borderId="0" xfId="5" applyNumberFormat="1" applyFont="1" applyAlignment="1">
      <alignment horizontal="center" vertical="center" wrapText="1"/>
    </xf>
    <xf numFmtId="0" fontId="70" fillId="0" borderId="14" xfId="5" applyFont="1" applyBorder="1" applyAlignment="1">
      <alignment horizontal="center" vertical="center" wrapText="1" readingOrder="2"/>
    </xf>
    <xf numFmtId="0" fontId="3" fillId="0" borderId="0" xfId="3" applyFont="1" applyAlignment="1">
      <alignment horizontal="center" vertical="center"/>
    </xf>
    <xf numFmtId="0" fontId="19" fillId="0" borderId="0" xfId="0" applyFont="1" applyAlignment="1">
      <alignment horizontal="right" vertical="center" readingOrder="2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right" vertical="center" readingOrder="2"/>
    </xf>
    <xf numFmtId="0" fontId="17" fillId="0" borderId="0" xfId="0" applyFont="1" applyAlignment="1">
      <alignment horizontal="right" vertical="center" readingOrder="2"/>
    </xf>
    <xf numFmtId="0" fontId="8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2">
    <cellStyle name="Comma" xfId="2" builtinId="3"/>
    <cellStyle name="Comma 2" xfId="4" xr:uid="{20F315B7-6660-4AC9-9D35-9FCEB33F9C15}"/>
    <cellStyle name="Comma 3" xfId="7" xr:uid="{608FEBEB-DCEA-480C-8F28-0A980A8C605F}"/>
    <cellStyle name="Comma 4" xfId="8" xr:uid="{7521B332-EF64-4BB8-92B1-9A83CAF702ED}"/>
    <cellStyle name="Comma 5" xfId="11" xr:uid="{C47CF287-D6A2-4F7C-ACB7-AAF2390F560B}"/>
    <cellStyle name="Normal" xfId="0" builtinId="0"/>
    <cellStyle name="Normal 2" xfId="3" xr:uid="{00000000-0005-0000-0000-000002000000}"/>
    <cellStyle name="Normal 3" xfId="5" xr:uid="{FC0AF339-4FAB-4F90-AB00-73CD5DBEDC12}"/>
    <cellStyle name="Normal 4" xfId="9" xr:uid="{36EA2F21-813A-4232-AB61-7E7E194E0B88}"/>
    <cellStyle name="Percent" xfId="1" builtinId="5"/>
    <cellStyle name="Percent 2" xfId="6" xr:uid="{1D497432-FD20-47F9-8F1A-C2A55F66FF27}"/>
    <cellStyle name="Percent 3" xfId="10" xr:uid="{B8575FCE-13C0-48CF-8342-6FBC004AE171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7621</xdr:colOff>
      <xdr:row>10</xdr:row>
      <xdr:rowOff>173264</xdr:rowOff>
    </xdr:from>
    <xdr:to>
      <xdr:col>9</xdr:col>
      <xdr:colOff>355600</xdr:colOff>
      <xdr:row>22</xdr:row>
      <xdr:rowOff>87992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844400" y="2078264"/>
          <a:ext cx="4615179" cy="22007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89645</xdr:colOff>
      <xdr:row>44</xdr:row>
      <xdr:rowOff>168088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BE3C303-352C-E525-C620-9A8547761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896472" y="0"/>
          <a:ext cx="7351057" cy="85500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9:M32"/>
  <sheetViews>
    <sheetView rightToLeft="1" view="pageBreakPreview" zoomScale="85" zoomScaleNormal="100" zoomScaleSheetLayoutView="85" workbookViewId="0">
      <selection activeCell="E50" sqref="E50"/>
    </sheetView>
  </sheetViews>
  <sheetFormatPr defaultRowHeight="15" x14ac:dyDescent="0.25"/>
  <sheetData>
    <row r="19" spans="1:13" ht="15" customHeight="1" x14ac:dyDescent="0.25"/>
    <row r="20" spans="1:13" ht="15" customHeight="1" x14ac:dyDescent="0.25"/>
    <row r="21" spans="1:13" ht="15" customHeight="1" x14ac:dyDescent="0.25"/>
    <row r="23" spans="1:13" ht="15" customHeight="1" x14ac:dyDescent="0.25">
      <c r="A23" s="398" t="s">
        <v>63</v>
      </c>
      <c r="B23" s="398"/>
      <c r="C23" s="398"/>
      <c r="D23" s="398"/>
      <c r="E23" s="398"/>
      <c r="F23" s="398"/>
      <c r="G23" s="398"/>
      <c r="H23" s="398"/>
      <c r="I23" s="398"/>
      <c r="J23" s="398"/>
      <c r="K23" s="398"/>
      <c r="L23" s="398"/>
      <c r="M23" s="398"/>
    </row>
    <row r="24" spans="1:13" ht="15" customHeight="1" x14ac:dyDescent="0.25">
      <c r="A24" s="398"/>
      <c r="B24" s="398"/>
      <c r="C24" s="398"/>
      <c r="D24" s="398"/>
      <c r="E24" s="398"/>
      <c r="F24" s="398"/>
      <c r="G24" s="398"/>
      <c r="H24" s="398"/>
      <c r="I24" s="398"/>
      <c r="J24" s="398"/>
      <c r="K24" s="398"/>
      <c r="L24" s="398"/>
      <c r="M24" s="398"/>
    </row>
    <row r="25" spans="1:13" ht="15" customHeight="1" x14ac:dyDescent="0.25">
      <c r="A25" s="398"/>
      <c r="B25" s="398"/>
      <c r="C25" s="398"/>
      <c r="D25" s="398"/>
      <c r="E25" s="398"/>
      <c r="F25" s="398"/>
      <c r="G25" s="398"/>
      <c r="H25" s="398"/>
      <c r="I25" s="398"/>
      <c r="J25" s="398"/>
      <c r="K25" s="398"/>
      <c r="L25" s="398"/>
      <c r="M25" s="398"/>
    </row>
    <row r="28" spans="1:13" ht="15" customHeight="1" x14ac:dyDescent="0.25">
      <c r="A28" s="399" t="s">
        <v>176</v>
      </c>
      <c r="B28" s="399"/>
      <c r="C28" s="399"/>
      <c r="D28" s="399"/>
      <c r="E28" s="399"/>
      <c r="F28" s="399"/>
      <c r="G28" s="399"/>
      <c r="H28" s="399"/>
      <c r="I28" s="399"/>
      <c r="J28" s="399"/>
      <c r="K28" s="399"/>
      <c r="L28" s="399"/>
      <c r="M28" s="158"/>
    </row>
    <row r="29" spans="1:13" ht="15" customHeight="1" x14ac:dyDescent="0.25">
      <c r="A29" s="399"/>
      <c r="B29" s="399"/>
      <c r="C29" s="399"/>
      <c r="D29" s="399"/>
      <c r="E29" s="399"/>
      <c r="F29" s="399"/>
      <c r="G29" s="399"/>
      <c r="H29" s="399"/>
      <c r="I29" s="399"/>
      <c r="J29" s="399"/>
      <c r="K29" s="399"/>
      <c r="L29" s="399"/>
      <c r="M29" s="158"/>
    </row>
    <row r="30" spans="1:13" ht="15" customHeight="1" x14ac:dyDescent="0.25">
      <c r="A30" s="399"/>
      <c r="B30" s="399"/>
      <c r="C30" s="399"/>
      <c r="D30" s="399"/>
      <c r="E30" s="399"/>
      <c r="F30" s="399"/>
      <c r="G30" s="399"/>
      <c r="H30" s="399"/>
      <c r="I30" s="399"/>
      <c r="J30" s="399"/>
      <c r="K30" s="399"/>
      <c r="L30" s="399"/>
      <c r="M30" s="158"/>
    </row>
    <row r="32" spans="1:13" x14ac:dyDescent="0.25">
      <c r="C32" s="4"/>
    </row>
  </sheetData>
  <mergeCells count="2">
    <mergeCell ref="A23:M25"/>
    <mergeCell ref="A28:L30"/>
  </mergeCells>
  <pageMargins left="0.7" right="0.7" top="0.75" bottom="0.75" header="0.3" footer="0.3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B72"/>
  <sheetViews>
    <sheetView rightToLeft="1" tabSelected="1" view="pageBreakPreview" zoomScale="51" zoomScaleNormal="40" zoomScaleSheetLayoutView="51" workbookViewId="0">
      <selection activeCell="A13" sqref="A13"/>
    </sheetView>
  </sheetViews>
  <sheetFormatPr defaultColWidth="9.140625" defaultRowHeight="36.75" x14ac:dyDescent="0.25"/>
  <cols>
    <col min="1" max="1" width="97.7109375" style="49" bestFit="1" customWidth="1"/>
    <col min="2" max="2" width="1" style="49" customWidth="1"/>
    <col min="3" max="3" width="41.5703125" style="321" bestFit="1" customWidth="1"/>
    <col min="4" max="4" width="1" style="49" customWidth="1"/>
    <col min="5" max="5" width="32" style="49" bestFit="1" customWidth="1"/>
    <col min="6" max="6" width="0.7109375" style="49" customWidth="1"/>
    <col min="7" max="7" width="46" style="49" bestFit="1" customWidth="1"/>
    <col min="8" max="8" width="1.140625" style="49" customWidth="1"/>
    <col min="9" max="9" width="41.140625" style="321" bestFit="1" customWidth="1"/>
    <col min="10" max="10" width="1.42578125" style="49" customWidth="1"/>
    <col min="11" max="11" width="33.7109375" style="49" bestFit="1" customWidth="1"/>
    <col min="12" max="12" width="0.7109375" style="49" customWidth="1"/>
    <col min="13" max="13" width="32.28515625" style="321" bestFit="1" customWidth="1"/>
    <col min="14" max="14" width="0.85546875" style="49" customWidth="1"/>
    <col min="15" max="15" width="33.42578125" style="49" bestFit="1" customWidth="1"/>
    <col min="16" max="16" width="1" style="49" customWidth="1"/>
    <col min="17" max="17" width="48.85546875" style="321" bestFit="1" customWidth="1"/>
    <col min="18" max="18" width="1" style="49" customWidth="1"/>
    <col min="19" max="19" width="32" style="49" bestFit="1" customWidth="1"/>
    <col min="20" max="20" width="1" style="49" customWidth="1"/>
    <col min="21" max="21" width="41.28515625" style="49" bestFit="1" customWidth="1"/>
    <col min="22" max="22" width="0.85546875" style="49" customWidth="1"/>
    <col min="23" max="23" width="44.42578125" style="49" bestFit="1" customWidth="1"/>
    <col min="24" max="24" width="1" style="49" customWidth="1"/>
    <col min="25" max="25" width="43.85546875" style="321" bestFit="1" customWidth="1"/>
    <col min="26" max="26" width="1.85546875" style="49" customWidth="1"/>
    <col min="27" max="27" width="69.140625" style="322" bestFit="1" customWidth="1"/>
    <col min="28" max="28" width="29.28515625" style="49" bestFit="1" customWidth="1"/>
    <col min="29" max="29" width="34" style="128" bestFit="1" customWidth="1"/>
    <col min="30" max="30" width="31.85546875" style="49" bestFit="1" customWidth="1"/>
    <col min="31" max="31" width="31.85546875" style="49" customWidth="1"/>
    <col min="32" max="32" width="30.28515625" style="49" customWidth="1"/>
    <col min="33" max="33" width="42" style="49" bestFit="1" customWidth="1"/>
    <col min="34" max="36" width="30.28515625" style="49" customWidth="1"/>
    <col min="37" max="37" width="37" style="49" bestFit="1" customWidth="1"/>
    <col min="38" max="38" width="54.140625" style="323" bestFit="1" customWidth="1"/>
    <col min="39" max="48" width="54.140625" style="323" customWidth="1"/>
    <col min="49" max="49" width="42.28515625" style="128" customWidth="1"/>
    <col min="50" max="50" width="31.28515625" style="49" bestFit="1" customWidth="1"/>
    <col min="51" max="51" width="35.7109375" style="49" customWidth="1"/>
    <col min="52" max="52" width="32.5703125" style="49" customWidth="1"/>
    <col min="53" max="53" width="29.42578125" style="49" bestFit="1" customWidth="1"/>
    <col min="54" max="54" width="30.5703125" style="49" bestFit="1" customWidth="1"/>
    <col min="55" max="16384" width="9.140625" style="49"/>
  </cols>
  <sheetData>
    <row r="1" spans="1:54" x14ac:dyDescent="0.25">
      <c r="E1" s="128">
        <v>420000</v>
      </c>
    </row>
    <row r="2" spans="1:54" ht="47.25" customHeight="1" x14ac:dyDescent="0.25">
      <c r="A2" s="400" t="s">
        <v>50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  <c r="S2" s="400"/>
      <c r="T2" s="400"/>
      <c r="U2" s="400"/>
      <c r="V2" s="400"/>
      <c r="W2" s="400"/>
      <c r="X2" s="400"/>
      <c r="Y2" s="400"/>
    </row>
    <row r="3" spans="1:54" ht="47.25" customHeight="1" x14ac:dyDescent="0.25">
      <c r="A3" s="400" t="s">
        <v>62</v>
      </c>
      <c r="B3" s="400"/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400"/>
      <c r="N3" s="400"/>
      <c r="O3" s="400"/>
      <c r="P3" s="400"/>
      <c r="Q3" s="400"/>
      <c r="R3" s="400"/>
      <c r="S3" s="400"/>
      <c r="T3" s="400"/>
      <c r="U3" s="400"/>
      <c r="V3" s="400"/>
      <c r="W3" s="400"/>
      <c r="X3" s="400"/>
      <c r="Y3" s="400"/>
    </row>
    <row r="4" spans="1:54" ht="47.25" customHeight="1" x14ac:dyDescent="0.25">
      <c r="A4" s="400" t="s">
        <v>177</v>
      </c>
      <c r="B4" s="400"/>
      <c r="C4" s="400"/>
      <c r="D4" s="400"/>
      <c r="E4" s="400"/>
      <c r="F4" s="400"/>
      <c r="G4" s="400"/>
      <c r="H4" s="400"/>
      <c r="I4" s="400"/>
      <c r="J4" s="400"/>
      <c r="K4" s="400"/>
      <c r="L4" s="400"/>
      <c r="M4" s="400"/>
      <c r="N4" s="400"/>
      <c r="O4" s="400"/>
      <c r="P4" s="400"/>
      <c r="Q4" s="400"/>
      <c r="R4" s="400"/>
      <c r="S4" s="400"/>
      <c r="T4" s="400"/>
      <c r="U4" s="400"/>
      <c r="V4" s="400"/>
      <c r="W4" s="400"/>
      <c r="X4" s="400"/>
      <c r="Y4" s="400"/>
    </row>
    <row r="5" spans="1:54" ht="47.25" customHeight="1" x14ac:dyDescent="0.25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</row>
    <row r="6" spans="1:54" s="325" customFormat="1" ht="47.25" customHeight="1" x14ac:dyDescent="0.25">
      <c r="A6" s="319" t="s">
        <v>51</v>
      </c>
      <c r="B6" s="319"/>
      <c r="C6" s="324"/>
      <c r="D6" s="319"/>
      <c r="E6" s="319"/>
      <c r="F6" s="319"/>
      <c r="G6" s="319"/>
      <c r="H6" s="319"/>
      <c r="I6" s="324"/>
      <c r="J6" s="319"/>
      <c r="K6" s="319"/>
      <c r="L6" s="319"/>
      <c r="M6" s="324"/>
      <c r="N6" s="319"/>
      <c r="O6" s="319"/>
      <c r="P6" s="319"/>
      <c r="Q6" s="324"/>
      <c r="R6" s="319"/>
      <c r="S6" s="319"/>
      <c r="T6" s="319"/>
      <c r="U6" s="319"/>
      <c r="V6" s="319"/>
      <c r="W6" s="319"/>
      <c r="Y6" s="326"/>
      <c r="AA6" s="327"/>
      <c r="AC6" s="141"/>
      <c r="AL6" s="328"/>
      <c r="AM6" s="328"/>
      <c r="AN6" s="328"/>
      <c r="AO6" s="328"/>
      <c r="AP6" s="328"/>
      <c r="AQ6" s="328"/>
      <c r="AR6" s="328"/>
      <c r="AS6" s="328"/>
      <c r="AT6" s="328"/>
      <c r="AU6" s="328"/>
      <c r="AV6" s="328"/>
      <c r="AW6" s="141"/>
    </row>
    <row r="7" spans="1:54" s="325" customFormat="1" ht="47.25" customHeight="1" x14ac:dyDescent="0.25">
      <c r="A7" s="319" t="s">
        <v>52</v>
      </c>
      <c r="B7" s="319"/>
      <c r="C7" s="324"/>
      <c r="D7" s="319"/>
      <c r="E7" s="116"/>
      <c r="F7" s="319"/>
      <c r="G7" s="319"/>
      <c r="H7" s="319"/>
      <c r="I7" s="324"/>
      <c r="J7" s="319"/>
      <c r="K7" s="319"/>
      <c r="L7" s="319"/>
      <c r="M7" s="324"/>
      <c r="N7" s="319"/>
      <c r="O7" s="319"/>
      <c r="P7" s="319"/>
      <c r="Q7" s="324"/>
      <c r="R7" s="319"/>
      <c r="S7" s="319"/>
      <c r="T7" s="319"/>
      <c r="U7" s="319"/>
      <c r="V7" s="319"/>
      <c r="W7" s="319"/>
      <c r="Y7" s="326"/>
      <c r="AA7" s="327"/>
      <c r="AC7" s="141"/>
      <c r="AL7" s="328"/>
      <c r="AM7" s="328"/>
      <c r="AN7" s="328"/>
      <c r="AO7" s="328"/>
      <c r="AP7" s="328"/>
      <c r="AQ7" s="328"/>
      <c r="AR7" s="328"/>
      <c r="AS7" s="328"/>
      <c r="AT7" s="328"/>
      <c r="AU7" s="328"/>
      <c r="AV7" s="328"/>
      <c r="AW7" s="141"/>
    </row>
    <row r="9" spans="1:54" ht="40.5" customHeight="1" x14ac:dyDescent="0.25">
      <c r="A9" s="402" t="s">
        <v>1</v>
      </c>
      <c r="C9" s="401" t="s">
        <v>174</v>
      </c>
      <c r="D9" s="401" t="s">
        <v>65</v>
      </c>
      <c r="E9" s="401" t="s">
        <v>65</v>
      </c>
      <c r="F9" s="401" t="s">
        <v>65</v>
      </c>
      <c r="G9" s="401" t="s">
        <v>65</v>
      </c>
      <c r="I9" s="401" t="s">
        <v>2</v>
      </c>
      <c r="J9" s="401" t="s">
        <v>2</v>
      </c>
      <c r="K9" s="401" t="s">
        <v>2</v>
      </c>
      <c r="L9" s="401" t="s">
        <v>2</v>
      </c>
      <c r="M9" s="401" t="s">
        <v>2</v>
      </c>
      <c r="N9" s="401" t="s">
        <v>2</v>
      </c>
      <c r="O9" s="401" t="s">
        <v>2</v>
      </c>
      <c r="Q9" s="401" t="s">
        <v>178</v>
      </c>
      <c r="R9" s="401" t="s">
        <v>66</v>
      </c>
      <c r="S9" s="401" t="s">
        <v>66</v>
      </c>
      <c r="T9" s="401" t="s">
        <v>66</v>
      </c>
      <c r="U9" s="401" t="s">
        <v>66</v>
      </c>
      <c r="V9" s="401" t="s">
        <v>66</v>
      </c>
      <c r="W9" s="401" t="s">
        <v>66</v>
      </c>
      <c r="X9" s="401" t="s">
        <v>66</v>
      </c>
      <c r="Y9" s="401" t="s">
        <v>66</v>
      </c>
      <c r="AB9" s="395"/>
      <c r="AC9" s="395"/>
      <c r="AD9" s="395"/>
      <c r="AE9" s="395"/>
      <c r="AF9" s="395"/>
      <c r="AG9" s="395"/>
      <c r="AH9" s="395"/>
      <c r="AI9" s="395"/>
      <c r="AJ9" s="395"/>
      <c r="AK9" s="395"/>
      <c r="AL9" s="395"/>
      <c r="AM9" s="395"/>
      <c r="AN9" s="395"/>
      <c r="AO9" s="395"/>
      <c r="AP9" s="395"/>
      <c r="AQ9" s="395"/>
      <c r="AR9" s="395"/>
      <c r="AS9" s="395"/>
      <c r="AT9" s="395"/>
      <c r="AU9" s="395"/>
      <c r="AV9" s="395"/>
      <c r="AW9" s="395"/>
      <c r="AX9" s="395"/>
      <c r="AY9" s="395"/>
      <c r="AZ9" s="395"/>
      <c r="BA9" s="395"/>
    </row>
    <row r="10" spans="1:54" ht="33.75" customHeight="1" x14ac:dyDescent="0.25">
      <c r="A10" s="402" t="s">
        <v>1</v>
      </c>
      <c r="C10" s="403" t="s">
        <v>4</v>
      </c>
      <c r="E10" s="403" t="s">
        <v>5</v>
      </c>
      <c r="G10" s="403" t="s">
        <v>6</v>
      </c>
      <c r="I10" s="402" t="s">
        <v>7</v>
      </c>
      <c r="J10" s="402" t="s">
        <v>7</v>
      </c>
      <c r="K10" s="402" t="s">
        <v>7</v>
      </c>
      <c r="M10" s="402" t="s">
        <v>8</v>
      </c>
      <c r="N10" s="402" t="s">
        <v>8</v>
      </c>
      <c r="O10" s="402" t="s">
        <v>8</v>
      </c>
      <c r="Q10" s="403" t="s">
        <v>4</v>
      </c>
      <c r="S10" s="403" t="s">
        <v>9</v>
      </c>
      <c r="U10" s="403" t="s">
        <v>5</v>
      </c>
      <c r="V10" s="403"/>
      <c r="W10" s="403" t="s">
        <v>6</v>
      </c>
      <c r="Y10" s="405" t="s">
        <v>10</v>
      </c>
      <c r="AB10" s="395"/>
      <c r="AC10" s="395"/>
      <c r="AD10" s="395"/>
      <c r="AE10" s="395"/>
      <c r="AF10" s="395"/>
      <c r="AG10" s="395"/>
      <c r="AH10" s="395"/>
      <c r="AI10" s="395"/>
      <c r="AJ10" s="395"/>
      <c r="AK10" s="395"/>
      <c r="AL10" s="395"/>
      <c r="AM10" s="395"/>
      <c r="AN10" s="395"/>
      <c r="AO10" s="395"/>
      <c r="AP10" s="395"/>
      <c r="AQ10" s="395"/>
      <c r="AR10" s="395"/>
      <c r="AS10" s="395"/>
      <c r="AT10" s="395"/>
      <c r="AU10" s="395"/>
      <c r="AV10" s="395"/>
      <c r="AW10" s="395"/>
      <c r="AX10" s="395"/>
      <c r="AY10" s="395"/>
      <c r="AZ10" s="395"/>
      <c r="BA10" s="395"/>
    </row>
    <row r="11" spans="1:54" ht="60.75" customHeight="1" x14ac:dyDescent="0.9">
      <c r="A11" s="402" t="s">
        <v>1</v>
      </c>
      <c r="C11" s="404" t="s">
        <v>4</v>
      </c>
      <c r="E11" s="401" t="s">
        <v>5</v>
      </c>
      <c r="G11" s="401" t="s">
        <v>6</v>
      </c>
      <c r="I11" s="329" t="s">
        <v>4</v>
      </c>
      <c r="K11" s="329" t="s">
        <v>5</v>
      </c>
      <c r="M11" s="329" t="s">
        <v>4</v>
      </c>
      <c r="O11" s="329" t="s">
        <v>11</v>
      </c>
      <c r="Q11" s="401" t="s">
        <v>4</v>
      </c>
      <c r="S11" s="401" t="s">
        <v>9</v>
      </c>
      <c r="U11" s="401" t="s">
        <v>5</v>
      </c>
      <c r="V11" s="401"/>
      <c r="W11" s="401"/>
      <c r="Y11" s="406" t="s">
        <v>10</v>
      </c>
      <c r="AB11" s="330"/>
    </row>
    <row r="12" spans="1:54" ht="41.25" customHeight="1" x14ac:dyDescent="0.9">
      <c r="A12" s="330" t="s">
        <v>83</v>
      </c>
      <c r="B12" s="331"/>
      <c r="C12" s="31">
        <v>20000001</v>
      </c>
      <c r="D12" s="31"/>
      <c r="E12" s="31">
        <v>90043220726</v>
      </c>
      <c r="F12" s="31"/>
      <c r="G12" s="31">
        <v>308000623400.03003</v>
      </c>
      <c r="H12" s="31"/>
      <c r="I12" s="31">
        <v>300000</v>
      </c>
      <c r="J12" s="31"/>
      <c r="K12" s="31">
        <v>4235252712</v>
      </c>
      <c r="L12" s="31"/>
      <c r="M12" s="31">
        <v>-5300000</v>
      </c>
      <c r="N12" s="31"/>
      <c r="O12" s="31">
        <v>83778690927</v>
      </c>
      <c r="P12" s="31"/>
      <c r="Q12" s="31">
        <v>15000001</v>
      </c>
      <c r="R12" s="52"/>
      <c r="S12" s="31">
        <v>15090</v>
      </c>
      <c r="T12" s="31"/>
      <c r="U12" s="31">
        <v>70417021141</v>
      </c>
      <c r="V12" s="31"/>
      <c r="W12" s="31">
        <v>224600329473.354</v>
      </c>
      <c r="X12" s="31"/>
      <c r="Y12" s="170">
        <f>W12/'جمع درآمدها'!$J$6</f>
        <v>2.5486162508761932E-2</v>
      </c>
      <c r="AB12" s="31"/>
      <c r="AD12" s="128"/>
      <c r="AE12" s="128"/>
      <c r="AF12" s="52"/>
      <c r="AG12" s="52"/>
      <c r="AH12" s="52"/>
      <c r="AI12" s="128"/>
      <c r="AJ12" s="52"/>
      <c r="AK12" s="52"/>
      <c r="AL12" s="332"/>
      <c r="AM12" s="332"/>
      <c r="AN12" s="332"/>
      <c r="AO12" s="332"/>
      <c r="AP12" s="332"/>
      <c r="AQ12" s="332"/>
      <c r="AR12" s="332"/>
      <c r="AS12" s="332"/>
      <c r="AT12" s="332"/>
      <c r="AU12" s="332"/>
      <c r="AV12" s="128"/>
      <c r="AX12" s="128"/>
      <c r="AY12" s="333"/>
      <c r="AZ12" s="52"/>
      <c r="BA12" s="52"/>
      <c r="BB12" s="52"/>
    </row>
    <row r="13" spans="1:54" ht="41.25" customHeight="1" x14ac:dyDescent="0.9">
      <c r="A13" s="330" t="s">
        <v>61</v>
      </c>
      <c r="B13" s="334"/>
      <c r="C13" s="31">
        <v>0</v>
      </c>
      <c r="D13" s="31"/>
      <c r="E13" s="31">
        <v>0</v>
      </c>
      <c r="F13" s="31"/>
      <c r="G13" s="31">
        <v>0</v>
      </c>
      <c r="H13" s="31"/>
      <c r="I13" s="31">
        <v>0</v>
      </c>
      <c r="J13" s="31"/>
      <c r="K13" s="31">
        <v>0</v>
      </c>
      <c r="L13" s="31"/>
      <c r="M13" s="31">
        <v>0</v>
      </c>
      <c r="N13" s="31"/>
      <c r="O13" s="31">
        <v>0</v>
      </c>
      <c r="P13" s="31"/>
      <c r="Q13" s="31">
        <v>0</v>
      </c>
      <c r="R13" s="52"/>
      <c r="S13" s="31">
        <v>0</v>
      </c>
      <c r="T13" s="31"/>
      <c r="U13" s="31">
        <v>0</v>
      </c>
      <c r="V13" s="31"/>
      <c r="W13" s="31">
        <v>0</v>
      </c>
      <c r="X13" s="31"/>
      <c r="Y13" s="170">
        <f>W13/'جمع درآمدها'!$J$6</f>
        <v>0</v>
      </c>
      <c r="AB13" s="31"/>
      <c r="AD13" s="128"/>
      <c r="AE13" s="128"/>
      <c r="AF13" s="52"/>
      <c r="AG13" s="52"/>
      <c r="AH13" s="52"/>
      <c r="AI13" s="128"/>
      <c r="AJ13" s="52"/>
      <c r="AK13" s="52"/>
      <c r="AL13" s="332"/>
      <c r="AM13" s="332"/>
      <c r="AN13" s="332"/>
      <c r="AO13" s="332"/>
      <c r="AP13" s="332"/>
      <c r="AQ13" s="332"/>
      <c r="AR13" s="332"/>
      <c r="AS13" s="332"/>
      <c r="AT13" s="332"/>
      <c r="AU13" s="332"/>
      <c r="AV13" s="128"/>
      <c r="AX13" s="128"/>
      <c r="AY13" s="333"/>
      <c r="AZ13" s="52"/>
      <c r="BA13" s="52"/>
      <c r="BB13" s="52"/>
    </row>
    <row r="14" spans="1:54" ht="41.25" customHeight="1" x14ac:dyDescent="0.9">
      <c r="A14" s="330" t="s">
        <v>67</v>
      </c>
      <c r="B14" s="334"/>
      <c r="C14" s="31">
        <v>40000000</v>
      </c>
      <c r="D14" s="31"/>
      <c r="E14" s="31">
        <v>201026453998</v>
      </c>
      <c r="F14" s="31"/>
      <c r="G14" s="31">
        <v>250845856000</v>
      </c>
      <c r="H14" s="31"/>
      <c r="I14" s="31">
        <v>0</v>
      </c>
      <c r="J14" s="31"/>
      <c r="K14" s="31">
        <v>0</v>
      </c>
      <c r="L14" s="31"/>
      <c r="M14" s="31">
        <v>-10000000</v>
      </c>
      <c r="N14" s="31"/>
      <c r="O14" s="31">
        <v>60903978426</v>
      </c>
      <c r="P14" s="31"/>
      <c r="Q14" s="31">
        <v>30000000</v>
      </c>
      <c r="R14" s="52"/>
      <c r="S14" s="31">
        <v>6010</v>
      </c>
      <c r="T14" s="31"/>
      <c r="U14" s="31">
        <v>150769840501</v>
      </c>
      <c r="V14" s="31"/>
      <c r="W14" s="31">
        <v>178906281000</v>
      </c>
      <c r="X14" s="31"/>
      <c r="Y14" s="170">
        <f>W14/'جمع درآمدها'!$J$6</f>
        <v>2.0301103574049611E-2</v>
      </c>
      <c r="AB14" s="31"/>
      <c r="AD14" s="128"/>
      <c r="AE14" s="128"/>
      <c r="AF14" s="52"/>
      <c r="AG14" s="52"/>
      <c r="AH14" s="52"/>
      <c r="AI14" s="128"/>
      <c r="AJ14" s="52"/>
      <c r="AK14" s="52"/>
      <c r="AL14" s="332"/>
      <c r="AM14" s="332"/>
      <c r="AN14" s="332"/>
      <c r="AO14" s="332"/>
      <c r="AP14" s="332"/>
      <c r="AQ14" s="332"/>
      <c r="AR14" s="332"/>
      <c r="AS14" s="332"/>
      <c r="AT14" s="332"/>
      <c r="AU14" s="332"/>
      <c r="AV14" s="128"/>
      <c r="AX14" s="128"/>
      <c r="AY14" s="333"/>
      <c r="AZ14" s="52"/>
      <c r="BA14" s="52"/>
      <c r="BB14" s="52"/>
    </row>
    <row r="15" spans="1:54" ht="41.25" customHeight="1" x14ac:dyDescent="0.9">
      <c r="A15" s="330" t="s">
        <v>84</v>
      </c>
      <c r="B15" s="334"/>
      <c r="C15" s="31">
        <v>100000000</v>
      </c>
      <c r="D15" s="31"/>
      <c r="E15" s="31">
        <v>366882708476</v>
      </c>
      <c r="F15" s="31"/>
      <c r="G15" s="31">
        <v>469343710000</v>
      </c>
      <c r="H15" s="31"/>
      <c r="I15" s="31">
        <v>0</v>
      </c>
      <c r="J15" s="31"/>
      <c r="K15" s="31">
        <v>0</v>
      </c>
      <c r="L15" s="31"/>
      <c r="M15" s="31">
        <v>-30000000</v>
      </c>
      <c r="N15" s="31"/>
      <c r="O15" s="31">
        <v>171761937872</v>
      </c>
      <c r="P15" s="31"/>
      <c r="Q15" s="31">
        <v>70000000</v>
      </c>
      <c r="R15" s="52"/>
      <c r="S15" s="31">
        <v>5340</v>
      </c>
      <c r="T15" s="31"/>
      <c r="U15" s="31">
        <v>256817895940</v>
      </c>
      <c r="V15" s="31"/>
      <c r="W15" s="31">
        <v>370910526000</v>
      </c>
      <c r="X15" s="31"/>
      <c r="Y15" s="170">
        <f>W15/'جمع درآمدها'!$J$6</f>
        <v>4.2088477626066247E-2</v>
      </c>
      <c r="AB15" s="31"/>
      <c r="AD15" s="128"/>
      <c r="AE15" s="128"/>
      <c r="AF15" s="52"/>
      <c r="AG15" s="52"/>
      <c r="AH15" s="52"/>
      <c r="AI15" s="128"/>
      <c r="AJ15" s="52"/>
      <c r="AK15" s="52"/>
      <c r="AL15" s="332"/>
      <c r="AM15" s="332"/>
      <c r="AN15" s="332"/>
      <c r="AO15" s="332"/>
      <c r="AP15" s="332"/>
      <c r="AQ15" s="332"/>
      <c r="AR15" s="332"/>
      <c r="AS15" s="332"/>
      <c r="AT15" s="332"/>
      <c r="AU15" s="332"/>
      <c r="AV15" s="128"/>
      <c r="AX15" s="128"/>
      <c r="AY15" s="333"/>
      <c r="AZ15" s="52"/>
      <c r="BA15" s="52"/>
      <c r="BB15" s="52"/>
    </row>
    <row r="16" spans="1:54" ht="41.25" customHeight="1" x14ac:dyDescent="0.9">
      <c r="A16" s="330" t="s">
        <v>94</v>
      </c>
      <c r="B16" s="334"/>
      <c r="C16" s="31">
        <v>0</v>
      </c>
      <c r="D16" s="31"/>
      <c r="E16" s="31">
        <v>0</v>
      </c>
      <c r="F16" s="31"/>
      <c r="G16" s="31">
        <v>0</v>
      </c>
      <c r="H16" s="31"/>
      <c r="I16" s="31">
        <v>0</v>
      </c>
      <c r="J16" s="31"/>
      <c r="K16" s="31">
        <v>0</v>
      </c>
      <c r="L16" s="31"/>
      <c r="M16" s="31">
        <v>0</v>
      </c>
      <c r="N16" s="31"/>
      <c r="O16" s="31">
        <v>0</v>
      </c>
      <c r="P16" s="31"/>
      <c r="Q16" s="31">
        <v>0</v>
      </c>
      <c r="R16" s="52"/>
      <c r="S16" s="31">
        <v>0</v>
      </c>
      <c r="T16" s="31"/>
      <c r="U16" s="31">
        <v>0</v>
      </c>
      <c r="V16" s="31"/>
      <c r="W16" s="31">
        <v>0</v>
      </c>
      <c r="X16" s="31"/>
      <c r="Y16" s="170">
        <f>W16/'جمع درآمدها'!$J$6</f>
        <v>0</v>
      </c>
      <c r="AB16" s="31"/>
      <c r="AD16" s="128"/>
      <c r="AE16" s="128"/>
      <c r="AF16" s="52"/>
      <c r="AG16" s="52"/>
      <c r="AH16" s="52"/>
      <c r="AI16" s="128"/>
      <c r="AJ16" s="52"/>
      <c r="AK16" s="52"/>
      <c r="AL16" s="332"/>
      <c r="AM16" s="332"/>
      <c r="AN16" s="332"/>
      <c r="AO16" s="332"/>
      <c r="AP16" s="332"/>
      <c r="AQ16" s="332"/>
      <c r="AR16" s="332"/>
      <c r="AS16" s="332"/>
      <c r="AT16" s="332"/>
      <c r="AU16" s="332"/>
      <c r="AV16" s="128"/>
      <c r="AX16" s="128"/>
      <c r="AY16" s="333"/>
      <c r="AZ16" s="52"/>
      <c r="BA16" s="52"/>
      <c r="BB16" s="52"/>
    </row>
    <row r="17" spans="1:54" ht="41.25" customHeight="1" x14ac:dyDescent="0.9">
      <c r="A17" s="330" t="s">
        <v>59</v>
      </c>
      <c r="B17" s="334"/>
      <c r="C17" s="31">
        <v>14000000</v>
      </c>
      <c r="D17" s="31"/>
      <c r="E17" s="31">
        <v>844230276125</v>
      </c>
      <c r="F17" s="31"/>
      <c r="G17" s="31">
        <v>1178161861800</v>
      </c>
      <c r="H17" s="31"/>
      <c r="I17" s="31">
        <v>0</v>
      </c>
      <c r="J17" s="31"/>
      <c r="K17" s="31">
        <v>0</v>
      </c>
      <c r="L17" s="31"/>
      <c r="M17" s="31">
        <v>0</v>
      </c>
      <c r="N17" s="31"/>
      <c r="O17" s="31">
        <v>0</v>
      </c>
      <c r="P17" s="31"/>
      <c r="Q17" s="31">
        <v>14000000</v>
      </c>
      <c r="R17" s="52"/>
      <c r="S17" s="31">
        <v>91100</v>
      </c>
      <c r="T17" s="31"/>
      <c r="U17" s="31">
        <v>844230276125</v>
      </c>
      <c r="V17" s="31"/>
      <c r="W17" s="31">
        <v>1265541158000</v>
      </c>
      <c r="X17" s="31"/>
      <c r="Y17" s="170">
        <f>W17/'جمع درآمدها'!$J$6</f>
        <v>0.14360525512114738</v>
      </c>
      <c r="AB17" s="31"/>
      <c r="AD17" s="128"/>
      <c r="AE17" s="128"/>
      <c r="AF17" s="52"/>
      <c r="AG17" s="52"/>
      <c r="AH17" s="52"/>
      <c r="AI17" s="128"/>
      <c r="AJ17" s="52"/>
      <c r="AK17" s="52"/>
      <c r="AL17" s="332"/>
      <c r="AM17" s="332"/>
      <c r="AN17" s="332"/>
      <c r="AO17" s="332"/>
      <c r="AP17" s="332"/>
      <c r="AQ17" s="332"/>
      <c r="AR17" s="332"/>
      <c r="AS17" s="332"/>
      <c r="AT17" s="332"/>
      <c r="AU17" s="332"/>
      <c r="AV17" s="128"/>
      <c r="AX17" s="128"/>
      <c r="AY17" s="333"/>
      <c r="AZ17" s="52"/>
      <c r="BA17" s="52"/>
      <c r="BB17" s="52"/>
    </row>
    <row r="18" spans="1:54" ht="41.25" customHeight="1" x14ac:dyDescent="0.9">
      <c r="A18" s="330" t="s">
        <v>72</v>
      </c>
      <c r="B18" s="334"/>
      <c r="C18" s="31">
        <v>6000000</v>
      </c>
      <c r="D18" s="31"/>
      <c r="E18" s="31">
        <v>173280730510</v>
      </c>
      <c r="F18" s="31"/>
      <c r="G18" s="31">
        <v>458785957200</v>
      </c>
      <c r="H18" s="31"/>
      <c r="I18" s="31">
        <v>0</v>
      </c>
      <c r="J18" s="31"/>
      <c r="K18" s="31">
        <v>0</v>
      </c>
      <c r="L18" s="31"/>
      <c r="M18" s="31">
        <v>0</v>
      </c>
      <c r="N18" s="31"/>
      <c r="O18" s="31">
        <v>0</v>
      </c>
      <c r="P18" s="31"/>
      <c r="Q18" s="31">
        <v>6000000</v>
      </c>
      <c r="R18" s="52"/>
      <c r="S18" s="31">
        <v>80740</v>
      </c>
      <c r="T18" s="31"/>
      <c r="U18" s="31">
        <v>173280730510</v>
      </c>
      <c r="V18" s="31"/>
      <c r="W18" s="31">
        <v>480695278800</v>
      </c>
      <c r="X18" s="31"/>
      <c r="Y18" s="170">
        <f>W18/'جمع درآمدها'!$J$6</f>
        <v>5.4546126541389871E-2</v>
      </c>
      <c r="AB18" s="31"/>
      <c r="AD18" s="128"/>
      <c r="AE18" s="128"/>
      <c r="AF18" s="52"/>
      <c r="AG18" s="52"/>
      <c r="AH18" s="52"/>
      <c r="AI18" s="128"/>
      <c r="AJ18" s="52"/>
      <c r="AK18" s="52"/>
      <c r="AL18" s="332"/>
      <c r="AM18" s="332"/>
      <c r="AN18" s="332"/>
      <c r="AO18" s="332"/>
      <c r="AP18" s="332"/>
      <c r="AQ18" s="332"/>
      <c r="AR18" s="332"/>
      <c r="AS18" s="332"/>
      <c r="AT18" s="332"/>
      <c r="AU18" s="332"/>
      <c r="AV18" s="128"/>
      <c r="AX18" s="128"/>
      <c r="AY18" s="333"/>
      <c r="AZ18" s="52"/>
      <c r="BA18" s="52"/>
      <c r="BB18" s="52"/>
    </row>
    <row r="19" spans="1:54" ht="41.25" customHeight="1" x14ac:dyDescent="0.9">
      <c r="A19" s="330" t="s">
        <v>98</v>
      </c>
      <c r="B19" s="334"/>
      <c r="C19" s="31">
        <v>13000000</v>
      </c>
      <c r="D19" s="31"/>
      <c r="E19" s="31">
        <v>427021392260</v>
      </c>
      <c r="F19" s="31"/>
      <c r="G19" s="31">
        <v>615306627000</v>
      </c>
      <c r="H19" s="31"/>
      <c r="I19" s="31">
        <v>500000</v>
      </c>
      <c r="J19" s="31"/>
      <c r="K19" s="31">
        <v>21721169782</v>
      </c>
      <c r="L19" s="31"/>
      <c r="M19" s="31">
        <v>-1500000</v>
      </c>
      <c r="N19" s="31"/>
      <c r="O19" s="31">
        <v>81639014948</v>
      </c>
      <c r="P19" s="31"/>
      <c r="Q19" s="31">
        <v>12000000</v>
      </c>
      <c r="R19" s="52"/>
      <c r="S19" s="31">
        <v>54930</v>
      </c>
      <c r="T19" s="31"/>
      <c r="U19" s="31">
        <v>398882277351</v>
      </c>
      <c r="V19" s="31"/>
      <c r="W19" s="31">
        <v>654064693200</v>
      </c>
      <c r="X19" s="31"/>
      <c r="Y19" s="170">
        <f>W19/'جمع درآمدها'!$J$6</f>
        <v>7.4218943049753419E-2</v>
      </c>
      <c r="AB19" s="31"/>
      <c r="AD19" s="128"/>
      <c r="AE19" s="128"/>
      <c r="AF19" s="52"/>
      <c r="AG19" s="52"/>
      <c r="AH19" s="52"/>
      <c r="AI19" s="128"/>
      <c r="AJ19" s="52"/>
      <c r="AK19" s="52"/>
      <c r="AL19" s="332"/>
      <c r="AM19" s="332"/>
      <c r="AN19" s="332"/>
      <c r="AO19" s="332"/>
      <c r="AP19" s="332"/>
      <c r="AQ19" s="332"/>
      <c r="AR19" s="332"/>
      <c r="AS19" s="332"/>
      <c r="AT19" s="332"/>
      <c r="AU19" s="332"/>
      <c r="AV19" s="128"/>
      <c r="AX19" s="128"/>
      <c r="AY19" s="333"/>
      <c r="AZ19" s="52"/>
      <c r="BA19" s="52"/>
      <c r="BB19" s="52"/>
    </row>
    <row r="20" spans="1:54" ht="41.25" customHeight="1" x14ac:dyDescent="0.9">
      <c r="A20" s="330" t="s">
        <v>60</v>
      </c>
      <c r="B20" s="334"/>
      <c r="C20" s="31">
        <v>15000000</v>
      </c>
      <c r="D20" s="31"/>
      <c r="E20" s="31">
        <v>133286828279</v>
      </c>
      <c r="F20" s="31"/>
      <c r="G20" s="31">
        <v>219390897000</v>
      </c>
      <c r="H20" s="31"/>
      <c r="I20" s="31">
        <v>0</v>
      </c>
      <c r="J20" s="31"/>
      <c r="K20" s="31">
        <v>0</v>
      </c>
      <c r="L20" s="31"/>
      <c r="M20" s="31">
        <v>0</v>
      </c>
      <c r="N20" s="31"/>
      <c r="O20" s="31">
        <v>0</v>
      </c>
      <c r="P20" s="31"/>
      <c r="Q20" s="31">
        <v>15000000</v>
      </c>
      <c r="R20" s="52"/>
      <c r="S20" s="31">
        <v>18490</v>
      </c>
      <c r="T20" s="31"/>
      <c r="U20" s="31">
        <v>133286828279</v>
      </c>
      <c r="V20" s="31"/>
      <c r="W20" s="31">
        <v>275206084500</v>
      </c>
      <c r="X20" s="31"/>
      <c r="Y20" s="170">
        <f>W20/'جمع درآمدها'!$J$6</f>
        <v>3.1228569474557179E-2</v>
      </c>
      <c r="AA20" s="335"/>
      <c r="AB20" s="31"/>
      <c r="AD20" s="128"/>
      <c r="AE20" s="128"/>
      <c r="AF20" s="52"/>
      <c r="AG20" s="52"/>
      <c r="AH20" s="52"/>
      <c r="AI20" s="128"/>
      <c r="AJ20" s="52"/>
      <c r="AK20" s="52"/>
      <c r="AL20" s="332"/>
      <c r="AM20" s="332"/>
      <c r="AN20" s="332"/>
      <c r="AO20" s="332"/>
      <c r="AP20" s="332"/>
      <c r="AQ20" s="332"/>
      <c r="AR20" s="332"/>
      <c r="AS20" s="332"/>
      <c r="AT20" s="332"/>
      <c r="AU20" s="332"/>
      <c r="AV20" s="128"/>
      <c r="AX20" s="128"/>
      <c r="AY20" s="333"/>
      <c r="AZ20" s="52"/>
      <c r="BA20" s="52"/>
      <c r="BB20" s="52"/>
    </row>
    <row r="21" spans="1:54" ht="41.25" customHeight="1" x14ac:dyDescent="0.9">
      <c r="A21" s="330" t="s">
        <v>95</v>
      </c>
      <c r="B21" s="334"/>
      <c r="C21" s="31">
        <v>60000000</v>
      </c>
      <c r="D21" s="31"/>
      <c r="E21" s="31">
        <v>107162441133</v>
      </c>
      <c r="F21" s="31"/>
      <c r="G21" s="31">
        <v>178013238000</v>
      </c>
      <c r="H21" s="31"/>
      <c r="I21" s="31">
        <v>0</v>
      </c>
      <c r="J21" s="31"/>
      <c r="K21" s="31">
        <v>0</v>
      </c>
      <c r="L21" s="31"/>
      <c r="M21" s="31">
        <v>0</v>
      </c>
      <c r="N21" s="31"/>
      <c r="O21" s="31">
        <v>0</v>
      </c>
      <c r="P21" s="31"/>
      <c r="Q21" s="31">
        <v>60000000</v>
      </c>
      <c r="R21" s="52"/>
      <c r="S21" s="31">
        <v>3260</v>
      </c>
      <c r="T21" s="31"/>
      <c r="U21" s="31">
        <v>107162441133</v>
      </c>
      <c r="V21" s="31"/>
      <c r="W21" s="31">
        <v>194088012000</v>
      </c>
      <c r="X21" s="31"/>
      <c r="Y21" s="170">
        <f>W21/'جمع درآمدها'!$J$6</f>
        <v>2.2023826173511393E-2</v>
      </c>
      <c r="AA21" s="335"/>
      <c r="AB21" s="31"/>
      <c r="AD21" s="128"/>
      <c r="AE21" s="128"/>
      <c r="AF21" s="52"/>
      <c r="AG21" s="52"/>
      <c r="AH21" s="52"/>
      <c r="AI21" s="128"/>
      <c r="AJ21" s="52"/>
      <c r="AK21" s="52"/>
      <c r="AL21" s="332"/>
      <c r="AM21" s="332"/>
      <c r="AN21" s="332"/>
      <c r="AO21" s="332"/>
      <c r="AP21" s="332"/>
      <c r="AQ21" s="332"/>
      <c r="AR21" s="332"/>
      <c r="AS21" s="332"/>
      <c r="AT21" s="332"/>
      <c r="AU21" s="332"/>
      <c r="AV21" s="128"/>
      <c r="AX21" s="128"/>
      <c r="AY21" s="333"/>
      <c r="AZ21" s="52"/>
      <c r="BA21" s="52"/>
      <c r="BB21" s="52"/>
    </row>
    <row r="22" spans="1:54" ht="41.25" customHeight="1" x14ac:dyDescent="0.9">
      <c r="A22" s="330" t="s">
        <v>81</v>
      </c>
      <c r="B22" s="334"/>
      <c r="C22" s="31">
        <v>60000000</v>
      </c>
      <c r="D22" s="31"/>
      <c r="E22" s="31">
        <v>444989802344</v>
      </c>
      <c r="G22" s="31">
        <v>485220030000</v>
      </c>
      <c r="H22" s="53"/>
      <c r="I22" s="31">
        <v>3300000</v>
      </c>
      <c r="K22" s="31">
        <v>28813813699</v>
      </c>
      <c r="M22" s="31">
        <v>0</v>
      </c>
      <c r="O22" s="31">
        <v>0</v>
      </c>
      <c r="P22" s="320"/>
      <c r="Q22" s="31">
        <v>63300000</v>
      </c>
      <c r="S22" s="31">
        <v>9810</v>
      </c>
      <c r="T22" s="53"/>
      <c r="U22" s="31">
        <v>473803616043</v>
      </c>
      <c r="W22" s="31">
        <v>616172878710</v>
      </c>
      <c r="Y22" s="170">
        <f>W22/'جمع درآمدها'!$J$6</f>
        <v>6.9919230114743811E-2</v>
      </c>
      <c r="AB22" s="31"/>
      <c r="AD22" s="128"/>
      <c r="AE22" s="128"/>
      <c r="AF22" s="52"/>
      <c r="AG22" s="52"/>
      <c r="AH22" s="52"/>
      <c r="AI22" s="128"/>
      <c r="AJ22" s="52"/>
      <c r="AK22" s="52"/>
      <c r="AL22" s="332"/>
      <c r="AM22" s="332"/>
      <c r="AN22" s="332"/>
      <c r="AO22" s="332"/>
      <c r="AP22" s="332"/>
      <c r="AQ22" s="332"/>
      <c r="AR22" s="332"/>
      <c r="AS22" s="332"/>
      <c r="AT22" s="332"/>
      <c r="AU22" s="332"/>
      <c r="AV22" s="128"/>
      <c r="AX22" s="128"/>
      <c r="AY22" s="333"/>
      <c r="AZ22" s="52"/>
      <c r="BA22" s="52"/>
      <c r="BB22" s="52"/>
    </row>
    <row r="23" spans="1:54" ht="41.25" customHeight="1" x14ac:dyDescent="0.9">
      <c r="A23" s="330" t="s">
        <v>114</v>
      </c>
      <c r="B23" s="334"/>
      <c r="C23" s="31">
        <v>3010000</v>
      </c>
      <c r="D23" s="31"/>
      <c r="E23" s="31">
        <v>215985808457</v>
      </c>
      <c r="G23" s="31">
        <v>184221672936</v>
      </c>
      <c r="H23" s="53"/>
      <c r="I23" s="31">
        <v>0</v>
      </c>
      <c r="K23" s="31">
        <v>0</v>
      </c>
      <c r="M23" s="31">
        <v>-1010000</v>
      </c>
      <c r="O23" s="31">
        <v>60180595899</v>
      </c>
      <c r="P23" s="320"/>
      <c r="Q23" s="31">
        <v>2000000</v>
      </c>
      <c r="S23" s="31">
        <v>70110</v>
      </c>
      <c r="T23" s="53"/>
      <c r="U23" s="31">
        <v>143512165089</v>
      </c>
      <c r="W23" s="31">
        <v>139136099400</v>
      </c>
      <c r="Y23" s="170">
        <f>W23/'جمع درآمدها'!$J$6</f>
        <v>1.5788245940949731E-2</v>
      </c>
      <c r="AB23" s="31"/>
      <c r="AD23" s="128"/>
      <c r="AE23" s="128"/>
      <c r="AF23" s="52"/>
      <c r="AG23" s="52"/>
      <c r="AH23" s="52"/>
      <c r="AI23" s="128"/>
      <c r="AJ23" s="52"/>
      <c r="AK23" s="52"/>
      <c r="AL23" s="332"/>
      <c r="AO23" s="336"/>
      <c r="AP23" s="332"/>
      <c r="AQ23" s="332"/>
      <c r="AR23" s="332"/>
      <c r="AS23" s="332"/>
      <c r="AT23" s="332"/>
      <c r="AU23" s="332"/>
      <c r="AV23" s="128"/>
      <c r="AW23" s="49"/>
      <c r="AX23" s="128"/>
      <c r="AY23" s="333"/>
      <c r="AZ23" s="52"/>
      <c r="BA23" s="52"/>
    </row>
    <row r="24" spans="1:54" ht="41.25" customHeight="1" x14ac:dyDescent="0.9">
      <c r="A24" s="330" t="s">
        <v>107</v>
      </c>
      <c r="B24" s="334"/>
      <c r="C24" s="31">
        <v>25174825</v>
      </c>
      <c r="D24" s="31"/>
      <c r="E24" s="31">
        <v>79881091808</v>
      </c>
      <c r="G24" s="31">
        <v>182630414759.70499</v>
      </c>
      <c r="H24" s="53">
        <v>0</v>
      </c>
      <c r="I24" s="31">
        <v>0</v>
      </c>
      <c r="K24" s="31">
        <v>0</v>
      </c>
      <c r="M24" s="31">
        <v>-10812191</v>
      </c>
      <c r="O24" s="31">
        <v>85722264019</v>
      </c>
      <c r="P24" s="320"/>
      <c r="Q24" s="31">
        <v>14362634</v>
      </c>
      <c r="S24" s="31">
        <v>7580</v>
      </c>
      <c r="T24" s="53"/>
      <c r="U24" s="31">
        <v>45573420470</v>
      </c>
      <c r="W24" s="31">
        <v>108027210160.98399</v>
      </c>
      <c r="Y24" s="170">
        <f>W24/'جمع درآمدها'!$J$6</f>
        <v>1.2258214580480606E-2</v>
      </c>
      <c r="AB24" s="128"/>
      <c r="AC24" s="337"/>
      <c r="AD24" s="128"/>
      <c r="AE24" s="128"/>
      <c r="AF24" s="52"/>
      <c r="AG24" s="52"/>
      <c r="AH24" s="52"/>
      <c r="AI24" s="52"/>
      <c r="AJ24" s="52"/>
      <c r="AK24" s="52"/>
      <c r="AO24" s="336"/>
      <c r="AP24" s="332"/>
      <c r="AQ24" s="332"/>
      <c r="AR24" s="332"/>
      <c r="AS24" s="332"/>
      <c r="AT24" s="332"/>
      <c r="AU24" s="332"/>
      <c r="AV24" s="128"/>
      <c r="AW24" s="49"/>
      <c r="AX24" s="128"/>
      <c r="AY24" s="333"/>
      <c r="AZ24" s="52"/>
      <c r="BA24" s="52"/>
    </row>
    <row r="25" spans="1:54" ht="41.25" customHeight="1" x14ac:dyDescent="0.9">
      <c r="A25" s="330" t="s">
        <v>109</v>
      </c>
      <c r="B25" s="334"/>
      <c r="C25" s="31">
        <v>3600000</v>
      </c>
      <c r="D25" s="31"/>
      <c r="E25" s="31">
        <v>62750431807</v>
      </c>
      <c r="G25" s="31">
        <v>72086430960</v>
      </c>
      <c r="H25" s="53">
        <v>0</v>
      </c>
      <c r="I25" s="31">
        <v>0</v>
      </c>
      <c r="K25" s="31">
        <v>0</v>
      </c>
      <c r="M25" s="31">
        <v>0</v>
      </c>
      <c r="O25" s="31">
        <v>0</v>
      </c>
      <c r="P25" s="320"/>
      <c r="Q25" s="31">
        <v>3600000</v>
      </c>
      <c r="S25" s="31">
        <v>21680</v>
      </c>
      <c r="T25" s="53"/>
      <c r="U25" s="31">
        <v>62750431807</v>
      </c>
      <c r="W25" s="31">
        <v>77444688960</v>
      </c>
      <c r="Y25" s="170">
        <f>W25/'جمع درآمدها'!$J$6</f>
        <v>8.7879119897250352E-3</v>
      </c>
      <c r="AD25" s="128"/>
      <c r="AE25" s="128"/>
      <c r="AF25" s="52"/>
      <c r="AG25" s="52"/>
      <c r="AH25" s="52"/>
      <c r="AI25" s="52"/>
      <c r="AJ25" s="52"/>
      <c r="AK25" s="52"/>
      <c r="AO25" s="336"/>
      <c r="AP25" s="332"/>
      <c r="AQ25" s="332"/>
      <c r="AR25" s="332"/>
      <c r="AS25" s="332"/>
      <c r="AT25" s="332"/>
      <c r="AU25" s="332"/>
      <c r="AV25" s="128"/>
      <c r="AW25" s="49"/>
      <c r="AX25" s="128"/>
      <c r="AY25" s="333"/>
      <c r="AZ25" s="52"/>
      <c r="BA25" s="52"/>
    </row>
    <row r="26" spans="1:54" ht="41.25" customHeight="1" x14ac:dyDescent="0.9">
      <c r="A26" s="330" t="s">
        <v>149</v>
      </c>
      <c r="B26" s="334"/>
      <c r="C26" s="31">
        <v>0</v>
      </c>
      <c r="D26" s="31"/>
      <c r="E26" s="31">
        <v>0</v>
      </c>
      <c r="G26" s="31">
        <v>0</v>
      </c>
      <c r="H26" s="53">
        <v>0</v>
      </c>
      <c r="I26" s="31">
        <v>0</v>
      </c>
      <c r="K26" s="31">
        <v>0</v>
      </c>
      <c r="M26" s="31">
        <v>0</v>
      </c>
      <c r="O26" s="31">
        <v>0</v>
      </c>
      <c r="P26" s="320"/>
      <c r="Q26" s="31">
        <v>0</v>
      </c>
      <c r="S26" s="31">
        <v>0</v>
      </c>
      <c r="T26" s="53"/>
      <c r="U26" s="31">
        <v>0</v>
      </c>
      <c r="W26" s="31">
        <v>0</v>
      </c>
      <c r="Y26" s="170">
        <f>W26/'جمع درآمدها'!$J$6</f>
        <v>0</v>
      </c>
      <c r="AD26" s="128"/>
      <c r="AE26" s="128"/>
      <c r="AF26" s="52"/>
      <c r="AG26" s="52"/>
      <c r="AH26" s="52"/>
      <c r="AI26" s="52"/>
      <c r="AJ26" s="52"/>
      <c r="AK26" s="52"/>
      <c r="AO26" s="336"/>
      <c r="AP26" s="332"/>
      <c r="AQ26" s="332"/>
      <c r="AR26" s="332"/>
      <c r="AS26" s="332"/>
      <c r="AT26" s="332"/>
      <c r="AU26" s="332"/>
      <c r="AV26" s="128"/>
      <c r="AW26" s="49"/>
      <c r="AX26" s="128"/>
      <c r="AY26" s="333"/>
      <c r="AZ26" s="52"/>
      <c r="BA26" s="52"/>
    </row>
    <row r="27" spans="1:54" ht="41.25" customHeight="1" x14ac:dyDescent="0.9">
      <c r="A27" s="330" t="s">
        <v>108</v>
      </c>
      <c r="B27" s="334"/>
      <c r="C27" s="31">
        <v>20000001</v>
      </c>
      <c r="D27" s="31"/>
      <c r="E27" s="31">
        <v>530229289989</v>
      </c>
      <c r="G27" s="31">
        <v>460214849010.74103</v>
      </c>
      <c r="H27" s="53"/>
      <c r="I27" s="31">
        <v>4545</v>
      </c>
      <c r="K27" s="31">
        <v>103446341</v>
      </c>
      <c r="M27" s="31">
        <v>-10004545</v>
      </c>
      <c r="O27" s="31">
        <v>297314038062</v>
      </c>
      <c r="P27" s="320"/>
      <c r="Q27" s="31">
        <v>10000001</v>
      </c>
      <c r="S27" s="31">
        <v>29320</v>
      </c>
      <c r="T27" s="53"/>
      <c r="U27" s="31">
        <v>265106136044</v>
      </c>
      <c r="W27" s="31">
        <v>290933593093.35602</v>
      </c>
      <c r="Y27" s="170">
        <f>W27/'جمع درآمدها'!$J$6</f>
        <v>3.3013223311922878E-2</v>
      </c>
      <c r="AD27" s="128"/>
      <c r="AE27" s="128"/>
      <c r="AF27" s="52"/>
      <c r="AG27" s="52"/>
      <c r="AH27" s="52"/>
      <c r="AI27" s="52"/>
      <c r="AJ27" s="52"/>
      <c r="AK27" s="52"/>
      <c r="AO27" s="336"/>
      <c r="AP27" s="332"/>
      <c r="AQ27" s="332"/>
      <c r="AR27" s="332"/>
      <c r="AS27" s="332"/>
      <c r="AT27" s="332"/>
      <c r="AU27" s="332"/>
      <c r="AV27" s="128"/>
      <c r="AW27" s="49"/>
      <c r="AX27" s="128"/>
      <c r="AY27" s="333"/>
      <c r="AZ27" s="52"/>
      <c r="BA27" s="52"/>
    </row>
    <row r="28" spans="1:54" ht="41.25" customHeight="1" x14ac:dyDescent="0.9">
      <c r="A28" s="330" t="s">
        <v>175</v>
      </c>
      <c r="B28" s="334"/>
      <c r="C28" s="31">
        <v>12000000</v>
      </c>
      <c r="D28" s="31"/>
      <c r="E28" s="31">
        <v>391741193911</v>
      </c>
      <c r="G28" s="31">
        <v>409728128400</v>
      </c>
      <c r="H28" s="53">
        <v>0</v>
      </c>
      <c r="I28" s="31">
        <v>2000000</v>
      </c>
      <c r="K28" s="31">
        <v>71750646386</v>
      </c>
      <c r="M28" s="31">
        <v>0</v>
      </c>
      <c r="O28" s="31">
        <v>0</v>
      </c>
      <c r="P28" s="320"/>
      <c r="Q28" s="31">
        <v>14000000</v>
      </c>
      <c r="S28" s="31">
        <v>38400</v>
      </c>
      <c r="T28" s="53"/>
      <c r="U28" s="31">
        <v>463491840297</v>
      </c>
      <c r="W28" s="31">
        <v>533444352000</v>
      </c>
      <c r="Y28" s="170">
        <f>W28/'جمع درآمدها'!$J$6</f>
        <v>6.0531743102657076E-2</v>
      </c>
      <c r="AD28" s="128"/>
      <c r="AE28" s="128"/>
      <c r="AF28" s="52"/>
      <c r="AG28" s="52"/>
      <c r="AH28" s="52"/>
      <c r="AI28" s="52"/>
      <c r="AJ28" s="52"/>
      <c r="AK28" s="52"/>
      <c r="AO28" s="336"/>
      <c r="AP28" s="332"/>
      <c r="AQ28" s="332"/>
      <c r="AR28" s="332"/>
      <c r="AS28" s="332"/>
      <c r="AT28" s="332"/>
      <c r="AU28" s="332"/>
      <c r="AV28" s="128"/>
      <c r="AW28" s="49"/>
      <c r="AX28" s="128"/>
      <c r="AY28" s="333"/>
      <c r="AZ28" s="52"/>
      <c r="BA28" s="52"/>
    </row>
    <row r="29" spans="1:54" ht="41.25" customHeight="1" x14ac:dyDescent="0.9">
      <c r="A29" s="330" t="s">
        <v>166</v>
      </c>
      <c r="B29" s="334"/>
      <c r="C29" s="31">
        <v>30000000</v>
      </c>
      <c r="D29" s="31"/>
      <c r="E29" s="31">
        <v>191709414998</v>
      </c>
      <c r="G29" s="31">
        <v>367933716000</v>
      </c>
      <c r="H29" s="53"/>
      <c r="I29" s="31">
        <v>0</v>
      </c>
      <c r="K29" s="31">
        <v>0</v>
      </c>
      <c r="M29" s="31">
        <v>-30000000</v>
      </c>
      <c r="O29" s="31">
        <v>378947915230</v>
      </c>
      <c r="P29" s="320"/>
      <c r="Q29" s="31">
        <v>0</v>
      </c>
      <c r="S29" s="31">
        <v>0</v>
      </c>
      <c r="T29" s="53"/>
      <c r="U29" s="31">
        <v>0</v>
      </c>
      <c r="W29" s="31">
        <v>0</v>
      </c>
      <c r="Y29" s="170">
        <f>W29/'جمع درآمدها'!$J$6</f>
        <v>0</v>
      </c>
      <c r="AD29" s="128"/>
      <c r="AE29" s="128"/>
      <c r="AF29" s="52"/>
      <c r="AG29" s="52"/>
      <c r="AH29" s="52"/>
      <c r="AI29" s="52"/>
      <c r="AJ29" s="52"/>
      <c r="AK29" s="52"/>
      <c r="AO29" s="336"/>
      <c r="AP29" s="332"/>
      <c r="AQ29" s="332"/>
      <c r="AR29" s="332"/>
      <c r="AS29" s="332"/>
      <c r="AT29" s="332"/>
      <c r="AU29" s="332"/>
      <c r="AV29" s="128"/>
      <c r="AW29" s="49"/>
      <c r="AX29" s="128"/>
      <c r="AY29" s="333"/>
      <c r="AZ29" s="52"/>
      <c r="BA29" s="52"/>
    </row>
    <row r="30" spans="1:54" ht="41.25" customHeight="1" x14ac:dyDescent="0.9">
      <c r="A30" s="330" t="s">
        <v>96</v>
      </c>
      <c r="B30" s="334"/>
      <c r="C30" s="31">
        <v>5000000</v>
      </c>
      <c r="D30" s="31"/>
      <c r="E30" s="31">
        <v>230446383717</v>
      </c>
      <c r="G30" s="31">
        <v>231446977500</v>
      </c>
      <c r="H30" s="53"/>
      <c r="I30" s="31">
        <v>0</v>
      </c>
      <c r="K30" s="31">
        <v>0</v>
      </c>
      <c r="M30" s="31">
        <v>-1000000</v>
      </c>
      <c r="O30" s="31">
        <v>52401778971</v>
      </c>
      <c r="P30" s="320"/>
      <c r="Q30" s="31">
        <v>4000000</v>
      </c>
      <c r="S30" s="31">
        <v>56570</v>
      </c>
      <c r="T30" s="53"/>
      <c r="U30" s="31">
        <v>184357106975</v>
      </c>
      <c r="W30" s="31">
        <v>224530855600</v>
      </c>
      <c r="Y30" s="170">
        <f>W30/'جمع درآمدها'!$J$6</f>
        <v>2.5478279072301418E-2</v>
      </c>
      <c r="AD30" s="128"/>
      <c r="AE30" s="128"/>
      <c r="AF30" s="52"/>
      <c r="AG30" s="52"/>
      <c r="AH30" s="52"/>
      <c r="AI30" s="52"/>
      <c r="AJ30" s="52"/>
      <c r="AK30" s="52"/>
      <c r="AO30" s="336"/>
      <c r="AP30" s="332"/>
      <c r="AQ30" s="332"/>
      <c r="AR30" s="332"/>
      <c r="AS30" s="332"/>
      <c r="AT30" s="332"/>
      <c r="AU30" s="332"/>
      <c r="AV30" s="128"/>
      <c r="AW30" s="49"/>
      <c r="AX30" s="128"/>
      <c r="AY30" s="333"/>
      <c r="AZ30" s="52"/>
      <c r="BA30" s="52"/>
    </row>
    <row r="31" spans="1:54" ht="41.25" customHeight="1" x14ac:dyDescent="0.9">
      <c r="A31" s="330" t="s">
        <v>167</v>
      </c>
      <c r="B31" s="334"/>
      <c r="C31" s="31">
        <v>6100000</v>
      </c>
      <c r="D31" s="31"/>
      <c r="E31" s="31">
        <v>256995529422</v>
      </c>
      <c r="G31" s="31">
        <v>305063488800</v>
      </c>
      <c r="H31" s="53"/>
      <c r="I31" s="31">
        <v>900000</v>
      </c>
      <c r="K31" s="31">
        <v>51932981588</v>
      </c>
      <c r="M31" s="31">
        <v>-1000000</v>
      </c>
      <c r="O31" s="31">
        <v>52401778958</v>
      </c>
      <c r="P31" s="320"/>
      <c r="Q31" s="31">
        <v>6000000</v>
      </c>
      <c r="S31" s="31">
        <v>52800</v>
      </c>
      <c r="T31" s="53"/>
      <c r="U31" s="31">
        <v>264795866577</v>
      </c>
      <c r="W31" s="31">
        <v>314351136000</v>
      </c>
      <c r="Y31" s="170">
        <f>W31/'جمع درآمدها'!$J$6</f>
        <v>3.5670491471208633E-2</v>
      </c>
      <c r="AD31" s="128"/>
      <c r="AE31" s="128"/>
      <c r="AF31" s="52"/>
      <c r="AG31" s="52"/>
      <c r="AH31" s="52"/>
      <c r="AI31" s="52"/>
      <c r="AJ31" s="52"/>
      <c r="AK31" s="52"/>
      <c r="AO31" s="336"/>
      <c r="AP31" s="332"/>
      <c r="AQ31" s="332"/>
      <c r="AR31" s="332"/>
      <c r="AS31" s="332"/>
      <c r="AT31" s="332"/>
      <c r="AU31" s="332"/>
      <c r="AV31" s="128"/>
      <c r="AW31" s="49"/>
      <c r="AX31" s="128"/>
      <c r="AY31" s="333"/>
      <c r="AZ31" s="52"/>
      <c r="BA31" s="52"/>
    </row>
    <row r="32" spans="1:54" ht="41.25" customHeight="1" x14ac:dyDescent="0.9">
      <c r="A32" s="330" t="s">
        <v>182</v>
      </c>
      <c r="B32" s="334"/>
      <c r="C32" s="31">
        <v>0</v>
      </c>
      <c r="D32" s="31"/>
      <c r="E32" s="31">
        <v>0</v>
      </c>
      <c r="G32" s="31">
        <v>0</v>
      </c>
      <c r="H32" s="53"/>
      <c r="I32" s="31">
        <v>60000000</v>
      </c>
      <c r="K32" s="31">
        <v>379789994764</v>
      </c>
      <c r="M32" s="31">
        <v>0</v>
      </c>
      <c r="O32" s="31">
        <v>0</v>
      </c>
      <c r="P32" s="320"/>
      <c r="Q32" s="31">
        <v>60000000</v>
      </c>
      <c r="S32" s="31">
        <v>5970</v>
      </c>
      <c r="T32" s="53"/>
      <c r="U32" s="31">
        <v>379789994764</v>
      </c>
      <c r="W32" s="31">
        <v>355431114000</v>
      </c>
      <c r="Y32" s="170">
        <f>W32/'جمع درآمدها'!$J$6</f>
        <v>4.0331976152105216E-2</v>
      </c>
      <c r="AD32" s="128"/>
      <c r="AE32" s="128"/>
      <c r="AF32" s="52"/>
      <c r="AG32" s="52"/>
      <c r="AH32" s="52"/>
      <c r="AI32" s="52"/>
      <c r="AJ32" s="52"/>
      <c r="AK32" s="52"/>
      <c r="AO32" s="336"/>
      <c r="AP32" s="332"/>
      <c r="AQ32" s="332"/>
      <c r="AR32" s="332"/>
      <c r="AS32" s="332"/>
      <c r="AT32" s="332"/>
      <c r="AU32" s="332"/>
      <c r="AV32" s="128"/>
      <c r="AW32" s="49"/>
      <c r="AX32" s="128"/>
      <c r="AY32" s="333"/>
      <c r="AZ32" s="52"/>
      <c r="BA32" s="52"/>
    </row>
    <row r="33" spans="1:53" ht="41.25" customHeight="1" x14ac:dyDescent="0.9">
      <c r="A33" s="330" t="s">
        <v>183</v>
      </c>
      <c r="B33" s="334"/>
      <c r="C33" s="31">
        <v>0</v>
      </c>
      <c r="D33" s="31"/>
      <c r="E33" s="31">
        <v>0</v>
      </c>
      <c r="G33" s="31">
        <v>0</v>
      </c>
      <c r="H33" s="53"/>
      <c r="I33" s="31">
        <v>20000000</v>
      </c>
      <c r="K33" s="31">
        <v>84060588499</v>
      </c>
      <c r="M33" s="31">
        <v>0</v>
      </c>
      <c r="O33" s="31">
        <v>0</v>
      </c>
      <c r="P33" s="320"/>
      <c r="Q33" s="31">
        <v>20000000</v>
      </c>
      <c r="S33" s="31">
        <v>4260</v>
      </c>
      <c r="T33" s="53"/>
      <c r="U33" s="31">
        <v>84060588499</v>
      </c>
      <c r="W33" s="31">
        <v>84541404000</v>
      </c>
      <c r="Y33" s="170">
        <f>W33/'جمع درآمدها'!$J$6</f>
        <v>9.5932003577871711E-3</v>
      </c>
      <c r="AD33" s="128"/>
      <c r="AE33" s="128"/>
      <c r="AF33" s="52"/>
      <c r="AG33" s="52"/>
      <c r="AH33" s="52"/>
      <c r="AI33" s="52"/>
      <c r="AJ33" s="52"/>
      <c r="AK33" s="52"/>
      <c r="AO33" s="336"/>
      <c r="AP33" s="332"/>
      <c r="AQ33" s="332"/>
      <c r="AR33" s="332"/>
      <c r="AS33" s="332"/>
      <c r="AT33" s="332"/>
      <c r="AU33" s="332"/>
      <c r="AV33" s="128"/>
      <c r="AW33" s="49"/>
      <c r="AX33" s="128"/>
      <c r="AY33" s="333"/>
      <c r="AZ33" s="52"/>
      <c r="BA33" s="52"/>
    </row>
    <row r="34" spans="1:53" ht="41.25" customHeight="1" x14ac:dyDescent="0.9">
      <c r="A34" s="330" t="s">
        <v>184</v>
      </c>
      <c r="B34" s="334"/>
      <c r="C34" s="31">
        <v>0</v>
      </c>
      <c r="D34" s="31"/>
      <c r="E34" s="31">
        <v>0</v>
      </c>
      <c r="G34" s="31">
        <v>0</v>
      </c>
      <c r="H34" s="53"/>
      <c r="I34" s="31">
        <v>60000000</v>
      </c>
      <c r="K34" s="31">
        <v>160623568794</v>
      </c>
      <c r="M34" s="31">
        <v>0</v>
      </c>
      <c r="O34" s="31">
        <v>0</v>
      </c>
      <c r="P34" s="320"/>
      <c r="Q34" s="31">
        <v>60000000</v>
      </c>
      <c r="S34" s="31">
        <v>2940</v>
      </c>
      <c r="T34" s="53"/>
      <c r="U34" s="31">
        <v>160623568794</v>
      </c>
      <c r="W34" s="31">
        <v>175036428000</v>
      </c>
      <c r="Y34" s="170">
        <f>W34/'جمع درآمدها'!$J$6</f>
        <v>1.9861978205559353E-2</v>
      </c>
      <c r="AD34" s="128"/>
      <c r="AE34" s="128"/>
      <c r="AF34" s="52"/>
      <c r="AG34" s="52"/>
      <c r="AH34" s="52"/>
      <c r="AI34" s="52"/>
      <c r="AJ34" s="52"/>
      <c r="AK34" s="52"/>
      <c r="AO34" s="336"/>
      <c r="AP34" s="332"/>
      <c r="AQ34" s="332"/>
      <c r="AR34" s="332"/>
      <c r="AS34" s="332"/>
      <c r="AT34" s="332"/>
      <c r="AU34" s="332"/>
      <c r="AV34" s="128"/>
      <c r="AW34" s="49"/>
      <c r="AX34" s="128"/>
      <c r="AY34" s="333"/>
      <c r="AZ34" s="52"/>
      <c r="BA34" s="52"/>
    </row>
    <row r="35" spans="1:53" ht="41.25" customHeight="1" x14ac:dyDescent="0.9">
      <c r="A35" s="330" t="s">
        <v>185</v>
      </c>
      <c r="B35" s="334"/>
      <c r="C35" s="31">
        <v>0</v>
      </c>
      <c r="D35" s="31"/>
      <c r="E35" s="31">
        <v>0</v>
      </c>
      <c r="G35" s="31">
        <v>0</v>
      </c>
      <c r="H35" s="53"/>
      <c r="I35" s="31">
        <v>30000000</v>
      </c>
      <c r="K35" s="31">
        <v>157457448638</v>
      </c>
      <c r="M35" s="31">
        <v>-30000000</v>
      </c>
      <c r="O35" s="31">
        <v>202423867892</v>
      </c>
      <c r="P35" s="320"/>
      <c r="Q35" s="31">
        <v>0</v>
      </c>
      <c r="S35" s="31">
        <v>0</v>
      </c>
      <c r="T35" s="53"/>
      <c r="U35" s="31">
        <v>0</v>
      </c>
      <c r="W35" s="31">
        <v>0</v>
      </c>
      <c r="Y35" s="170">
        <f>W35/'جمع درآمدها'!$J$6</f>
        <v>0</v>
      </c>
      <c r="AD35" s="128"/>
      <c r="AE35" s="128"/>
      <c r="AF35" s="52"/>
      <c r="AG35" s="52"/>
      <c r="AH35" s="52"/>
      <c r="AI35" s="52"/>
      <c r="AJ35" s="52"/>
      <c r="AK35" s="52"/>
      <c r="AO35" s="336"/>
      <c r="AP35" s="332"/>
      <c r="AQ35" s="332"/>
      <c r="AR35" s="332"/>
      <c r="AS35" s="332"/>
      <c r="AT35" s="332"/>
      <c r="AU35" s="332"/>
      <c r="AV35" s="128"/>
      <c r="AW35" s="49"/>
      <c r="AX35" s="128"/>
      <c r="AY35" s="333"/>
      <c r="AZ35" s="52"/>
      <c r="BA35" s="52"/>
    </row>
    <row r="36" spans="1:53" ht="41.25" customHeight="1" thickBot="1" x14ac:dyDescent="0.95">
      <c r="A36" s="338" t="s">
        <v>48</v>
      </c>
      <c r="B36" s="334"/>
      <c r="C36" s="31"/>
      <c r="D36" s="31"/>
      <c r="E36" s="339">
        <f>SUM(E12:E35)</f>
        <v>4747662997960</v>
      </c>
      <c r="F36" s="339">
        <f>SUM(F12:G24)</f>
        <v>4529920888095.7354</v>
      </c>
      <c r="G36" s="339">
        <f>SUM(G12:G35)</f>
        <v>6376394478766.4766</v>
      </c>
      <c r="I36" s="320"/>
      <c r="J36" s="320"/>
      <c r="K36" s="339">
        <f>SUM(K12:K35)</f>
        <v>960488911203</v>
      </c>
      <c r="L36" s="340">
        <f>SUM(L12:M25)</f>
        <v>-58622191</v>
      </c>
      <c r="M36" s="340"/>
      <c r="N36" s="341"/>
      <c r="O36" s="339">
        <f>SUM(O12:O35)</f>
        <v>1527475861204</v>
      </c>
      <c r="Q36" s="31"/>
      <c r="R36" s="31"/>
      <c r="S36" s="31"/>
      <c r="U36" s="339">
        <f>SUM(U12:U35)</f>
        <v>4662712046339</v>
      </c>
      <c r="V36" s="339">
        <f>SUM(V12:W25)</f>
        <v>4584793240204.3379</v>
      </c>
      <c r="W36" s="339">
        <f>SUM(W12:W35)</f>
        <v>6563062122897.6943</v>
      </c>
      <c r="Y36" s="126">
        <f>SUM(Y12:Y35)</f>
        <v>0.74473295836867803</v>
      </c>
      <c r="AD36" s="128"/>
      <c r="AE36" s="128"/>
      <c r="AP36" s="332"/>
      <c r="AQ36" s="332"/>
      <c r="AR36" s="332"/>
      <c r="AS36" s="332"/>
      <c r="AT36" s="332"/>
      <c r="AU36" s="332"/>
      <c r="AV36" s="128"/>
      <c r="AW36" s="49"/>
      <c r="AY36" s="142"/>
      <c r="BA36" s="52"/>
    </row>
    <row r="37" spans="1:53" s="120" customFormat="1" ht="41.25" thickTop="1" x14ac:dyDescent="0.9">
      <c r="A37" s="330"/>
      <c r="C37" s="125"/>
      <c r="D37" s="125"/>
      <c r="Z37" s="121"/>
      <c r="AA37" s="276"/>
      <c r="AB37" s="121"/>
      <c r="AC37" s="121"/>
      <c r="AD37" s="128"/>
      <c r="AE37" s="128"/>
      <c r="AF37" s="121"/>
      <c r="AG37" s="121"/>
      <c r="AH37" s="121"/>
      <c r="AI37" s="121"/>
      <c r="AJ37" s="121"/>
      <c r="AK37" s="121"/>
      <c r="AL37" s="323"/>
      <c r="AM37" s="323"/>
      <c r="AN37" s="323"/>
      <c r="AO37" s="323"/>
      <c r="AP37" s="332"/>
      <c r="AQ37" s="332"/>
      <c r="AR37" s="332"/>
      <c r="AS37" s="332"/>
      <c r="AT37" s="332"/>
      <c r="AU37" s="332"/>
      <c r="AV37" s="128"/>
      <c r="AX37" s="49"/>
      <c r="AY37" s="142"/>
      <c r="AZ37" s="49"/>
      <c r="BA37" s="52"/>
    </row>
    <row r="38" spans="1:53" s="120" customFormat="1" ht="42.75" x14ac:dyDescent="0.9">
      <c r="A38" s="330"/>
      <c r="C38" s="125"/>
      <c r="D38" s="125"/>
      <c r="I38" s="145"/>
      <c r="J38" s="145"/>
      <c r="K38" s="145"/>
      <c r="L38" s="145"/>
      <c r="M38" s="145"/>
      <c r="Q38" s="121"/>
      <c r="Y38" s="281"/>
      <c r="Z38" s="121"/>
      <c r="AA38" s="276"/>
      <c r="AB38" s="121"/>
      <c r="AC38" s="121"/>
      <c r="AD38" s="128"/>
      <c r="AE38" s="128"/>
      <c r="AF38" s="121"/>
      <c r="AG38" s="121"/>
      <c r="AH38" s="121"/>
      <c r="AI38" s="121"/>
      <c r="AJ38" s="121"/>
      <c r="AK38" s="121"/>
      <c r="AL38" s="323"/>
      <c r="AM38" s="323"/>
      <c r="AN38" s="323"/>
      <c r="AO38" s="323"/>
      <c r="AP38" s="332"/>
      <c r="AQ38" s="332"/>
      <c r="AR38" s="332"/>
      <c r="AS38" s="332"/>
      <c r="AT38" s="332"/>
      <c r="AU38" s="332"/>
      <c r="AV38" s="128"/>
      <c r="AX38" s="49"/>
      <c r="AY38" s="142"/>
      <c r="AZ38" s="49"/>
      <c r="BA38" s="52"/>
    </row>
    <row r="39" spans="1:53" s="120" customFormat="1" ht="42.75" x14ac:dyDescent="0.9">
      <c r="A39" s="330"/>
      <c r="C39" s="125"/>
      <c r="D39" s="12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  <c r="T39" s="145"/>
      <c r="U39" s="145"/>
      <c r="Z39" s="121"/>
      <c r="AA39" s="276"/>
      <c r="AB39" s="121"/>
      <c r="AC39" s="121"/>
      <c r="AD39" s="128"/>
      <c r="AE39" s="128"/>
      <c r="AF39" s="121"/>
      <c r="AG39" s="121"/>
      <c r="AH39" s="121"/>
      <c r="AI39" s="121"/>
      <c r="AJ39" s="121"/>
      <c r="AK39" s="121"/>
      <c r="AL39" s="323"/>
      <c r="AM39" s="323"/>
      <c r="AN39" s="323"/>
      <c r="AO39" s="323"/>
      <c r="AP39" s="332"/>
      <c r="AQ39" s="332"/>
      <c r="AR39" s="332"/>
      <c r="AS39" s="332"/>
      <c r="AT39" s="332"/>
      <c r="AU39" s="332"/>
      <c r="AV39" s="128"/>
      <c r="AX39" s="49"/>
      <c r="AY39" s="142"/>
      <c r="AZ39" s="49"/>
      <c r="BA39" s="52"/>
    </row>
    <row r="40" spans="1:53" s="120" customFormat="1" ht="42.75" x14ac:dyDescent="0.9">
      <c r="A40" s="330"/>
      <c r="C40" s="125"/>
      <c r="D40" s="125"/>
      <c r="I40" s="145"/>
      <c r="J40" s="145"/>
      <c r="K40" s="145"/>
      <c r="L40" s="145"/>
      <c r="M40" s="145"/>
      <c r="N40" s="145"/>
      <c r="O40" s="145"/>
      <c r="P40" s="145"/>
      <c r="Q40" s="299"/>
      <c r="R40" s="145"/>
      <c r="S40" s="145"/>
      <c r="T40" s="145"/>
      <c r="U40" s="145"/>
      <c r="Y40" s="170"/>
      <c r="Z40" s="121"/>
      <c r="AA40" s="276"/>
      <c r="AB40" s="121"/>
      <c r="AC40" s="121"/>
      <c r="AD40" s="128"/>
      <c r="AE40" s="128"/>
      <c r="AF40" s="121"/>
      <c r="AG40" s="121"/>
      <c r="AH40" s="121"/>
      <c r="AI40" s="121"/>
      <c r="AJ40" s="121"/>
      <c r="AK40" s="121"/>
      <c r="AL40" s="323"/>
      <c r="AM40" s="323"/>
      <c r="AN40" s="323"/>
      <c r="AO40" s="323"/>
      <c r="AP40" s="332"/>
      <c r="AQ40" s="332"/>
      <c r="AR40" s="332"/>
      <c r="AS40" s="332"/>
      <c r="AT40" s="332"/>
      <c r="AU40" s="332"/>
      <c r="AV40" s="128"/>
      <c r="AX40" s="49"/>
      <c r="AY40" s="142"/>
      <c r="AZ40" s="49"/>
      <c r="BA40" s="52"/>
    </row>
    <row r="41" spans="1:53" s="120" customFormat="1" ht="42.75" x14ac:dyDescent="0.9">
      <c r="A41" s="330"/>
      <c r="C41" s="125"/>
      <c r="D41" s="125"/>
      <c r="I41" s="145"/>
      <c r="J41" s="145"/>
      <c r="K41" s="145"/>
      <c r="L41" s="145"/>
      <c r="M41" s="145"/>
      <c r="N41" s="145"/>
      <c r="O41" s="145"/>
      <c r="P41" s="145"/>
      <c r="Q41" s="342"/>
      <c r="R41" s="145"/>
      <c r="S41" s="145"/>
      <c r="T41" s="145"/>
      <c r="U41" s="145"/>
      <c r="Y41" s="277"/>
      <c r="Z41" s="121"/>
      <c r="AA41" s="276"/>
      <c r="AB41" s="121"/>
      <c r="AC41" s="121"/>
      <c r="AD41" s="128"/>
      <c r="AE41" s="128"/>
      <c r="AF41" s="121"/>
      <c r="AG41" s="121"/>
      <c r="AH41" s="121"/>
      <c r="AI41" s="121"/>
      <c r="AJ41" s="121"/>
      <c r="AK41" s="121"/>
      <c r="AL41" s="323"/>
      <c r="AM41" s="323"/>
      <c r="AN41" s="323"/>
      <c r="AO41" s="323"/>
      <c r="AP41" s="332"/>
      <c r="AQ41" s="332"/>
      <c r="AR41" s="332"/>
      <c r="AS41" s="332"/>
      <c r="AT41" s="332"/>
      <c r="AU41" s="332"/>
      <c r="AV41" s="128"/>
      <c r="AX41" s="49"/>
      <c r="AY41" s="142"/>
      <c r="AZ41" s="49"/>
      <c r="BA41" s="52"/>
    </row>
    <row r="42" spans="1:53" s="120" customFormat="1" ht="42.75" x14ac:dyDescent="0.9">
      <c r="A42" s="330"/>
      <c r="C42" s="125"/>
      <c r="D42" s="125"/>
      <c r="G42" s="121"/>
      <c r="I42" s="145"/>
      <c r="J42" s="145"/>
      <c r="K42" s="145"/>
      <c r="L42" s="145"/>
      <c r="M42" s="145"/>
      <c r="N42" s="145"/>
      <c r="O42" s="145"/>
      <c r="P42" s="145"/>
      <c r="Q42" s="299"/>
      <c r="R42" s="145"/>
      <c r="S42" s="145"/>
      <c r="T42" s="145"/>
      <c r="U42" s="145"/>
      <c r="Z42" s="121"/>
      <c r="AA42" s="276"/>
      <c r="AB42" s="121"/>
      <c r="AC42" s="121"/>
      <c r="AD42" s="128"/>
      <c r="AE42" s="128"/>
      <c r="AF42" s="121"/>
      <c r="AG42" s="121"/>
      <c r="AH42" s="121"/>
      <c r="AI42" s="121"/>
      <c r="AJ42" s="121"/>
      <c r="AK42" s="121"/>
      <c r="AL42" s="323"/>
      <c r="AM42" s="323"/>
      <c r="AN42" s="323"/>
      <c r="AO42" s="323"/>
      <c r="AP42" s="332"/>
      <c r="AQ42" s="332"/>
      <c r="AR42" s="332"/>
      <c r="AS42" s="332"/>
      <c r="AT42" s="332"/>
      <c r="AU42" s="332"/>
      <c r="AV42" s="128"/>
      <c r="AX42" s="49"/>
      <c r="AY42" s="142"/>
      <c r="AZ42" s="49"/>
      <c r="BA42" s="52"/>
    </row>
    <row r="43" spans="1:53" x14ac:dyDescent="0.9">
      <c r="A43" s="330"/>
      <c r="B43" s="343"/>
      <c r="C43" s="344"/>
      <c r="D43" s="345"/>
      <c r="E43" s="346"/>
      <c r="F43" s="345"/>
      <c r="G43" s="347"/>
      <c r="H43" s="73"/>
      <c r="I43" s="348"/>
      <c r="J43" s="73"/>
      <c r="K43" s="349"/>
      <c r="L43" s="73"/>
      <c r="M43" s="348"/>
      <c r="N43" s="73"/>
      <c r="P43" s="73"/>
      <c r="Q43" s="350"/>
      <c r="R43" s="73"/>
      <c r="T43" s="73"/>
      <c r="U43" s="349"/>
      <c r="V43" s="73"/>
      <c r="W43" s="351"/>
      <c r="X43" s="73"/>
      <c r="Y43" s="352"/>
      <c r="Z43" s="353"/>
      <c r="AA43" s="354"/>
      <c r="AB43" s="353"/>
      <c r="AC43" s="164"/>
      <c r="AD43" s="128"/>
      <c r="AE43" s="128"/>
      <c r="AF43" s="353"/>
      <c r="AG43" s="353"/>
      <c r="AH43" s="353"/>
      <c r="AI43" s="353"/>
      <c r="AJ43" s="353"/>
      <c r="AK43" s="353"/>
      <c r="AP43" s="332"/>
      <c r="AQ43" s="332"/>
      <c r="AR43" s="332"/>
      <c r="AS43" s="332"/>
      <c r="AT43" s="332"/>
      <c r="AU43" s="332"/>
      <c r="AV43" s="128"/>
      <c r="AW43" s="49"/>
      <c r="AY43" s="142"/>
      <c r="BA43" s="52"/>
    </row>
    <row r="44" spans="1:53" x14ac:dyDescent="0.9">
      <c r="A44" s="330"/>
      <c r="B44" s="343"/>
      <c r="C44" s="355"/>
      <c r="D44" s="345"/>
      <c r="E44" s="356"/>
      <c r="F44" s="345"/>
      <c r="G44" s="355"/>
      <c r="H44" s="73"/>
      <c r="I44" s="330"/>
      <c r="K44" s="31"/>
      <c r="L44" s="31"/>
      <c r="M44" s="31"/>
      <c r="N44" s="73"/>
      <c r="O44" s="52"/>
      <c r="P44" s="73"/>
      <c r="Q44" s="357"/>
      <c r="R44" s="73"/>
      <c r="S44" s="52"/>
      <c r="T44" s="73"/>
      <c r="U44" s="358"/>
      <c r="V44" s="73"/>
      <c r="W44" s="359"/>
      <c r="X44" s="73"/>
      <c r="Y44" s="360"/>
      <c r="Z44" s="353"/>
      <c r="AA44" s="354"/>
      <c r="AB44" s="353"/>
      <c r="AC44" s="164"/>
      <c r="AD44" s="128"/>
      <c r="AE44" s="128"/>
      <c r="AF44" s="353"/>
      <c r="AG44" s="353"/>
      <c r="AH44" s="353"/>
      <c r="AI44" s="353"/>
      <c r="AJ44" s="353"/>
      <c r="AK44" s="353"/>
      <c r="AP44" s="332"/>
      <c r="AQ44" s="332"/>
      <c r="AR44" s="332"/>
      <c r="AS44" s="332"/>
      <c r="AT44" s="332"/>
      <c r="AU44" s="332"/>
      <c r="AV44" s="128"/>
      <c r="AW44" s="49"/>
      <c r="AY44" s="142"/>
      <c r="BA44" s="52"/>
    </row>
    <row r="45" spans="1:53" x14ac:dyDescent="0.9">
      <c r="A45" s="345"/>
      <c r="B45" s="345"/>
      <c r="C45" s="361"/>
      <c r="D45" s="345"/>
      <c r="E45" s="345"/>
      <c r="F45" s="345"/>
      <c r="G45" s="345"/>
      <c r="H45" s="345"/>
      <c r="I45" s="330"/>
      <c r="K45" s="31"/>
      <c r="L45" s="31"/>
      <c r="M45" s="31"/>
      <c r="N45" s="73"/>
      <c r="P45" s="73"/>
      <c r="Q45" s="357"/>
      <c r="R45" s="73"/>
      <c r="S45" s="9"/>
      <c r="T45" s="73"/>
      <c r="U45" s="358"/>
      <c r="V45" s="73"/>
      <c r="W45" s="73"/>
      <c r="X45" s="73"/>
      <c r="Y45" s="352"/>
      <c r="Z45" s="353"/>
      <c r="AA45" s="354"/>
      <c r="AB45" s="353"/>
      <c r="AC45" s="164"/>
      <c r="AD45" s="128"/>
      <c r="AE45" s="128"/>
      <c r="AF45" s="353"/>
      <c r="AG45" s="353"/>
      <c r="AH45" s="353"/>
      <c r="AI45" s="353"/>
      <c r="AJ45" s="353"/>
      <c r="AK45" s="353"/>
      <c r="AP45" s="332"/>
      <c r="AQ45" s="332"/>
      <c r="AR45" s="332"/>
      <c r="AS45" s="332"/>
      <c r="AT45" s="332"/>
      <c r="AU45" s="332"/>
      <c r="AV45" s="128"/>
      <c r="AW45" s="49"/>
      <c r="AY45" s="142"/>
      <c r="BA45" s="52"/>
    </row>
    <row r="46" spans="1:53" x14ac:dyDescent="0.9">
      <c r="A46" s="345"/>
      <c r="B46" s="345"/>
      <c r="C46" s="346"/>
      <c r="D46" s="345"/>
      <c r="E46" s="345"/>
      <c r="F46" s="345"/>
      <c r="G46" s="345"/>
      <c r="H46" s="345"/>
      <c r="I46" s="330"/>
      <c r="K46" s="31"/>
      <c r="L46" s="31"/>
      <c r="M46" s="31"/>
      <c r="N46" s="73"/>
      <c r="P46" s="73"/>
      <c r="Q46" s="362"/>
      <c r="R46" s="73"/>
      <c r="S46" s="52"/>
      <c r="T46" s="73"/>
      <c r="U46" s="358"/>
      <c r="V46" s="73"/>
      <c r="W46" s="73"/>
      <c r="X46" s="73"/>
      <c r="Y46" s="360"/>
      <c r="Z46" s="353"/>
      <c r="AA46" s="354"/>
      <c r="AB46" s="353"/>
      <c r="AC46" s="164"/>
      <c r="AD46" s="128"/>
      <c r="AE46" s="128"/>
      <c r="AF46" s="353"/>
      <c r="AG46" s="353"/>
      <c r="AH46" s="353"/>
      <c r="AI46" s="353"/>
      <c r="AJ46" s="353"/>
      <c r="AK46" s="353"/>
      <c r="AP46" s="332"/>
      <c r="AQ46" s="332"/>
      <c r="AR46" s="332"/>
      <c r="AS46" s="332"/>
      <c r="AT46" s="332"/>
      <c r="AU46" s="332"/>
      <c r="AV46" s="128"/>
      <c r="AW46" s="49"/>
      <c r="AY46" s="142"/>
      <c r="BA46" s="52"/>
    </row>
    <row r="47" spans="1:53" x14ac:dyDescent="0.9">
      <c r="A47" s="345"/>
      <c r="B47" s="345"/>
      <c r="C47" s="363"/>
      <c r="D47" s="345"/>
      <c r="E47" s="345"/>
      <c r="F47" s="345"/>
      <c r="G47" s="345"/>
      <c r="H47" s="345"/>
      <c r="I47" s="330"/>
      <c r="K47" s="31"/>
      <c r="L47" s="31"/>
      <c r="M47" s="31"/>
      <c r="N47" s="73"/>
      <c r="P47" s="73"/>
      <c r="R47" s="73"/>
      <c r="T47" s="73"/>
      <c r="U47" s="358"/>
      <c r="V47" s="73"/>
      <c r="W47" s="73"/>
      <c r="X47" s="73"/>
      <c r="Y47" s="352"/>
      <c r="Z47" s="353"/>
      <c r="AA47" s="354"/>
      <c r="AB47" s="353"/>
      <c r="AC47" s="164"/>
      <c r="AD47" s="128"/>
      <c r="AE47" s="128"/>
      <c r="AF47" s="353"/>
      <c r="AG47" s="353"/>
      <c r="AH47" s="353"/>
      <c r="AI47" s="353"/>
      <c r="AJ47" s="353"/>
      <c r="AK47" s="353"/>
      <c r="AP47" s="332"/>
      <c r="AQ47" s="332"/>
      <c r="AR47" s="332"/>
      <c r="AS47" s="332"/>
      <c r="AT47" s="332"/>
      <c r="AU47" s="332"/>
      <c r="AV47" s="128"/>
      <c r="AW47" s="49"/>
      <c r="AY47" s="142"/>
      <c r="BA47" s="52"/>
    </row>
    <row r="48" spans="1:53" x14ac:dyDescent="0.9">
      <c r="A48"/>
      <c r="B48"/>
      <c r="C48" s="364"/>
      <c r="D48"/>
      <c r="E48"/>
      <c r="F48"/>
      <c r="G48"/>
      <c r="H48"/>
      <c r="I48" s="330"/>
      <c r="K48" s="31"/>
      <c r="L48" s="31"/>
      <c r="M48" s="31"/>
      <c r="U48" s="52"/>
      <c r="Y48" s="365"/>
      <c r="Z48" s="353"/>
      <c r="AA48" s="354"/>
      <c r="AB48" s="353"/>
      <c r="AC48" s="164"/>
      <c r="AD48" s="128"/>
      <c r="AE48" s="128"/>
      <c r="AF48" s="353"/>
      <c r="AG48" s="353"/>
      <c r="AH48" s="353"/>
      <c r="AI48" s="353"/>
      <c r="AJ48" s="353"/>
      <c r="AK48" s="353"/>
      <c r="AQ48" s="332"/>
      <c r="AR48" s="332"/>
      <c r="AS48" s="332"/>
      <c r="AT48" s="332"/>
      <c r="AU48" s="332"/>
      <c r="AV48" s="128"/>
      <c r="AW48" s="49"/>
    </row>
    <row r="49" spans="1:50" x14ac:dyDescent="0.9">
      <c r="A49"/>
      <c r="B49"/>
      <c r="C49" s="366"/>
      <c r="D49"/>
      <c r="E49"/>
      <c r="F49"/>
      <c r="G49"/>
      <c r="H49"/>
      <c r="I49" s="330"/>
      <c r="K49" s="31"/>
      <c r="L49" s="31"/>
      <c r="M49" s="31"/>
      <c r="U49" s="52"/>
      <c r="Y49" s="367"/>
      <c r="Z49" s="353"/>
      <c r="AA49" s="354"/>
      <c r="AB49" s="353"/>
      <c r="AC49" s="164"/>
      <c r="AD49" s="353"/>
      <c r="AE49" s="353"/>
      <c r="AF49" s="353"/>
      <c r="AG49" s="353"/>
      <c r="AH49" s="353"/>
      <c r="AI49" s="353"/>
      <c r="AJ49" s="353"/>
      <c r="AK49" s="353"/>
      <c r="AQ49" s="332"/>
      <c r="AR49" s="332"/>
      <c r="AS49" s="332"/>
      <c r="AT49" s="332"/>
      <c r="AU49" s="332"/>
      <c r="AV49" s="332"/>
      <c r="AX49" s="52"/>
    </row>
    <row r="50" spans="1:50" x14ac:dyDescent="0.9">
      <c r="A50"/>
      <c r="B50"/>
      <c r="C50"/>
      <c r="D50"/>
      <c r="E50"/>
      <c r="F50"/>
      <c r="G50"/>
      <c r="H50"/>
      <c r="I50" s="330"/>
      <c r="K50" s="31"/>
      <c r="L50" s="31"/>
      <c r="M50" s="31"/>
      <c r="O50" s="52"/>
      <c r="Q50" s="31"/>
      <c r="S50" s="52"/>
      <c r="U50" s="52"/>
      <c r="Y50" s="365"/>
      <c r="AQ50" s="332"/>
      <c r="AR50" s="332"/>
      <c r="AS50" s="332"/>
      <c r="AT50" s="332"/>
      <c r="AU50" s="332"/>
      <c r="AV50" s="332"/>
    </row>
    <row r="51" spans="1:50" x14ac:dyDescent="0.75">
      <c r="A51"/>
      <c r="B51"/>
      <c r="C51"/>
      <c r="D51"/>
      <c r="E51"/>
      <c r="F51"/>
      <c r="G51"/>
      <c r="H51"/>
      <c r="I51" s="31"/>
      <c r="J51" s="31"/>
      <c r="K51" s="31"/>
      <c r="O51" s="52"/>
      <c r="Q51" s="31"/>
      <c r="S51" s="52"/>
      <c r="Y51" s="367"/>
    </row>
    <row r="52" spans="1:50" x14ac:dyDescent="0.25">
      <c r="A52"/>
      <c r="B52"/>
      <c r="C52"/>
      <c r="D52"/>
      <c r="E52"/>
      <c r="F52"/>
      <c r="G52"/>
      <c r="H52"/>
      <c r="I52"/>
      <c r="J52"/>
      <c r="K52"/>
      <c r="Q52"/>
      <c r="Y52" s="365"/>
    </row>
    <row r="53" spans="1:50" ht="42.75" x14ac:dyDescent="0.25">
      <c r="C53" s="368"/>
      <c r="D53"/>
      <c r="E53"/>
      <c r="F53"/>
      <c r="G53" s="368"/>
      <c r="I53" s="407"/>
      <c r="J53" s="407"/>
      <c r="K53" s="407"/>
      <c r="L53" s="407"/>
      <c r="M53" s="407"/>
      <c r="N53" s="407"/>
      <c r="O53" s="407"/>
      <c r="P53" s="145"/>
      <c r="Q53" s="145"/>
      <c r="R53" s="145"/>
      <c r="S53" s="145"/>
      <c r="T53" s="145"/>
      <c r="U53" s="145"/>
      <c r="Y53" s="367"/>
    </row>
    <row r="54" spans="1:50" x14ac:dyDescent="0.75">
      <c r="C54" s="31"/>
      <c r="D54"/>
      <c r="E54"/>
      <c r="F54"/>
      <c r="G54" s="369"/>
      <c r="K54" s="349"/>
      <c r="L54" s="349"/>
      <c r="M54" s="349"/>
      <c r="N54" s="349"/>
      <c r="O54" s="349"/>
      <c r="P54" s="349"/>
      <c r="Q54" s="349"/>
      <c r="R54" s="349"/>
      <c r="S54" s="349"/>
      <c r="T54" s="349"/>
      <c r="U54" s="349"/>
      <c r="Y54" s="365"/>
    </row>
    <row r="55" spans="1:50" x14ac:dyDescent="0.25">
      <c r="C55" s="368"/>
      <c r="D55"/>
      <c r="E55"/>
      <c r="F55"/>
      <c r="G55" s="368"/>
      <c r="K55" s="128"/>
      <c r="M55" s="370"/>
      <c r="O55" s="52"/>
      <c r="Q55"/>
      <c r="Y55" s="365"/>
    </row>
    <row r="56" spans="1:50" x14ac:dyDescent="0.75">
      <c r="C56" s="31"/>
      <c r="D56"/>
      <c r="E56"/>
      <c r="F56"/>
      <c r="G56" s="369"/>
      <c r="K56" s="128"/>
      <c r="M56" s="370"/>
      <c r="O56" s="52"/>
      <c r="Q56"/>
      <c r="Y56" s="367"/>
    </row>
    <row r="57" spans="1:50" x14ac:dyDescent="0.25">
      <c r="C57" s="368"/>
      <c r="D57"/>
      <c r="E57"/>
      <c r="F57"/>
      <c r="G57" s="368"/>
      <c r="K57" s="128"/>
      <c r="M57" s="370"/>
      <c r="O57" s="52"/>
      <c r="Q57"/>
      <c r="Y57" s="367"/>
    </row>
    <row r="58" spans="1:50" x14ac:dyDescent="0.75">
      <c r="C58" s="31"/>
      <c r="D58"/>
      <c r="E58"/>
      <c r="F58"/>
      <c r="G58" s="369"/>
      <c r="K58" s="128"/>
      <c r="M58" s="370"/>
      <c r="O58" s="52"/>
      <c r="Q58"/>
      <c r="Y58" s="365"/>
    </row>
    <row r="59" spans="1:50" x14ac:dyDescent="0.25">
      <c r="C59" s="368"/>
      <c r="D59"/>
      <c r="E59"/>
      <c r="F59"/>
      <c r="G59" s="368"/>
      <c r="Q59"/>
      <c r="Y59" s="367"/>
    </row>
    <row r="60" spans="1:50" ht="39.75" x14ac:dyDescent="0.75">
      <c r="C60" s="31"/>
      <c r="E60" s="371"/>
      <c r="G60" s="369"/>
      <c r="Q60"/>
      <c r="Y60" s="365"/>
    </row>
    <row r="61" spans="1:50" x14ac:dyDescent="0.85">
      <c r="C61" s="368"/>
      <c r="E61" s="372"/>
      <c r="G61" s="368"/>
      <c r="Q61"/>
      <c r="Y61" s="365"/>
    </row>
    <row r="62" spans="1:50" ht="39.75" x14ac:dyDescent="0.75">
      <c r="C62" s="31"/>
      <c r="E62" s="371"/>
      <c r="G62" s="369"/>
      <c r="Q62"/>
      <c r="Y62" s="367"/>
    </row>
    <row r="63" spans="1:50" x14ac:dyDescent="0.85">
      <c r="C63" s="368"/>
      <c r="E63" s="372"/>
      <c r="G63" s="368"/>
      <c r="Q63"/>
      <c r="Y63" s="365"/>
    </row>
    <row r="64" spans="1:50" ht="39.75" x14ac:dyDescent="0.75">
      <c r="C64" s="31"/>
      <c r="E64" s="371"/>
      <c r="G64" s="369"/>
      <c r="Q64"/>
      <c r="Y64" s="367"/>
    </row>
    <row r="65" spans="3:25" x14ac:dyDescent="0.85">
      <c r="C65" s="368"/>
      <c r="E65" s="372"/>
      <c r="G65" s="368"/>
      <c r="Q65"/>
      <c r="Y65" s="365"/>
    </row>
    <row r="66" spans="3:25" x14ac:dyDescent="0.75">
      <c r="C66" s="31"/>
      <c r="G66" s="369"/>
      <c r="Q66"/>
      <c r="Y66" s="367"/>
    </row>
    <row r="67" spans="3:25" x14ac:dyDescent="0.25">
      <c r="Q67"/>
      <c r="Y67" s="367"/>
    </row>
    <row r="68" spans="3:25" x14ac:dyDescent="0.25">
      <c r="Q68"/>
      <c r="Y68" s="365"/>
    </row>
    <row r="69" spans="3:25" x14ac:dyDescent="0.25">
      <c r="Q69"/>
      <c r="Y69" s="365"/>
    </row>
    <row r="70" spans="3:25" x14ac:dyDescent="0.25">
      <c r="Q70"/>
      <c r="Y70" s="367"/>
    </row>
    <row r="71" spans="3:25" x14ac:dyDescent="0.25">
      <c r="Q71"/>
      <c r="Y71" s="365"/>
    </row>
    <row r="72" spans="3:25" x14ac:dyDescent="0.25">
      <c r="Q72"/>
      <c r="Y72" s="367"/>
    </row>
  </sheetData>
  <sortState xmlns:xlrd2="http://schemas.microsoft.com/office/spreadsheetml/2017/richdata2" ref="Y37:Y72">
    <sortCondition descending="1" ref="Y37:Y72"/>
  </sortState>
  <mergeCells count="21">
    <mergeCell ref="I53:O53"/>
    <mergeCell ref="AB9:AM10"/>
    <mergeCell ref="AN9:BA10"/>
    <mergeCell ref="Q9:Y9"/>
    <mergeCell ref="M10:O10"/>
    <mergeCell ref="A2:Y2"/>
    <mergeCell ref="A3:Y3"/>
    <mergeCell ref="A4:Y4"/>
    <mergeCell ref="I9:O9"/>
    <mergeCell ref="A9:A11"/>
    <mergeCell ref="C10:C11"/>
    <mergeCell ref="E10:E11"/>
    <mergeCell ref="G10:G11"/>
    <mergeCell ref="C9:G9"/>
    <mergeCell ref="Y10:Y11"/>
    <mergeCell ref="Q10:Q11"/>
    <mergeCell ref="S10:S11"/>
    <mergeCell ref="V10:V11"/>
    <mergeCell ref="U10:U11"/>
    <mergeCell ref="W10:W11"/>
    <mergeCell ref="I10:K10"/>
  </mergeCells>
  <pageMargins left="0.7" right="0.7" top="0.75" bottom="0.75" header="0.3" footer="0.3"/>
  <pageSetup paperSize="9" scale="2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2E675-63F7-4BC8-B9C0-10AC10A708D4}">
  <dimension ref="A1:BF103"/>
  <sheetViews>
    <sheetView rightToLeft="1" view="pageBreakPreview" zoomScale="60" zoomScaleNormal="55" workbookViewId="0">
      <selection activeCell="G27" sqref="G27"/>
    </sheetView>
  </sheetViews>
  <sheetFormatPr defaultColWidth="9.140625" defaultRowHeight="30.75" x14ac:dyDescent="0.25"/>
  <cols>
    <col min="1" max="1" width="49.7109375" style="192" customWidth="1"/>
    <col min="2" max="2" width="1.85546875" style="192" customWidth="1"/>
    <col min="3" max="3" width="14.85546875" style="191" customWidth="1"/>
    <col min="4" max="4" width="1.140625" style="191" customWidth="1"/>
    <col min="5" max="5" width="26" style="191" customWidth="1"/>
    <col min="6" max="6" width="1.42578125" style="191" customWidth="1"/>
    <col min="7" max="7" width="27.85546875" style="191" customWidth="1"/>
    <col min="8" max="8" width="1.42578125" style="191" hidden="1" customWidth="1"/>
    <col min="9" max="9" width="24.42578125" style="191" bestFit="1" customWidth="1"/>
    <col min="10" max="10" width="28.28515625" style="191" bestFit="1" customWidth="1"/>
    <col min="11" max="11" width="1.42578125" style="191" customWidth="1"/>
    <col min="12" max="12" width="19.7109375" style="191" bestFit="1" customWidth="1"/>
    <col min="13" max="13" width="23" style="191" customWidth="1"/>
    <col min="14" max="14" width="1.140625" style="191" customWidth="1"/>
    <col min="15" max="15" width="19.7109375" style="191" bestFit="1" customWidth="1"/>
    <col min="16" max="16" width="1.42578125" style="191" customWidth="1"/>
    <col min="17" max="17" width="17.85546875" style="191" bestFit="1" customWidth="1"/>
    <col min="18" max="18" width="1.42578125" style="191" customWidth="1"/>
    <col min="19" max="19" width="28.28515625" style="191" bestFit="1" customWidth="1"/>
    <col min="20" max="20" width="1.140625" style="191" customWidth="1"/>
    <col min="21" max="21" width="28.28515625" style="191" bestFit="1" customWidth="1"/>
    <col min="22" max="22" width="1.42578125" style="192" customWidth="1"/>
    <col min="23" max="24" width="21.85546875" style="194" customWidth="1"/>
    <col min="25" max="25" width="43.42578125" style="191" bestFit="1" customWidth="1"/>
    <col min="26" max="26" width="37.5703125" style="191" bestFit="1" customWidth="1"/>
    <col min="27" max="28" width="29.7109375" style="192" bestFit="1" customWidth="1"/>
    <col min="29" max="29" width="25.7109375" style="192" bestFit="1" customWidth="1"/>
    <col min="30" max="31" width="33.5703125" style="192" bestFit="1" customWidth="1"/>
    <col min="32" max="32" width="35.7109375" style="192" bestFit="1" customWidth="1"/>
    <col min="33" max="33" width="33.85546875" style="192" customWidth="1"/>
    <col min="34" max="34" width="32.140625" style="192" bestFit="1" customWidth="1"/>
    <col min="35" max="35" width="43.42578125" style="192" bestFit="1" customWidth="1"/>
    <col min="36" max="36" width="35.5703125" style="192" bestFit="1" customWidth="1"/>
    <col min="37" max="38" width="35.85546875" style="192" bestFit="1" customWidth="1"/>
    <col min="39" max="39" width="24.42578125" style="192" bestFit="1" customWidth="1"/>
    <col min="40" max="41" width="25.7109375" style="192" bestFit="1" customWidth="1"/>
    <col min="42" max="42" width="16.28515625" style="192" customWidth="1"/>
    <col min="43" max="43" width="17.28515625" style="192" customWidth="1"/>
    <col min="44" max="44" width="21" style="192" customWidth="1"/>
    <col min="45" max="16384" width="9.140625" style="192"/>
  </cols>
  <sheetData>
    <row r="1" spans="1:58" ht="31.5" x14ac:dyDescent="0.25">
      <c r="A1" s="411" t="s">
        <v>134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L1" s="411"/>
      <c r="M1" s="411"/>
      <c r="N1" s="411"/>
      <c r="O1" s="411"/>
      <c r="P1" s="411"/>
      <c r="Q1" s="411"/>
      <c r="R1" s="411"/>
      <c r="S1" s="411"/>
      <c r="T1" s="411"/>
      <c r="U1" s="411"/>
      <c r="V1" s="411"/>
      <c r="W1" s="411"/>
      <c r="X1" s="190"/>
    </row>
    <row r="2" spans="1:58" ht="31.5" x14ac:dyDescent="0.25">
      <c r="A2" s="411" t="s">
        <v>128</v>
      </c>
      <c r="B2" s="411"/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  <c r="R2" s="411"/>
      <c r="S2" s="411"/>
      <c r="T2" s="411"/>
      <c r="U2" s="411"/>
      <c r="V2" s="411"/>
      <c r="W2" s="411"/>
      <c r="X2" s="190"/>
    </row>
    <row r="3" spans="1:58" ht="31.5" x14ac:dyDescent="0.25">
      <c r="A3" s="411" t="s">
        <v>177</v>
      </c>
      <c r="B3" s="411"/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411"/>
      <c r="T3" s="411"/>
      <c r="U3" s="411"/>
      <c r="V3" s="411"/>
      <c r="W3" s="411"/>
      <c r="X3" s="190"/>
    </row>
    <row r="4" spans="1:58" ht="31.5" x14ac:dyDescent="0.25">
      <c r="A4" s="412"/>
      <c r="B4" s="412"/>
      <c r="C4" s="412"/>
      <c r="D4" s="412"/>
      <c r="E4" s="412"/>
      <c r="F4" s="412"/>
      <c r="G4" s="412"/>
      <c r="H4" s="412"/>
      <c r="I4" s="412"/>
      <c r="J4" s="412"/>
      <c r="K4" s="412"/>
      <c r="L4" s="412"/>
      <c r="M4" s="412"/>
      <c r="N4" s="412"/>
      <c r="O4" s="412"/>
      <c r="P4" s="412"/>
      <c r="Q4" s="412"/>
      <c r="R4" s="412"/>
      <c r="S4" s="412"/>
      <c r="T4" s="412"/>
      <c r="U4" s="412"/>
      <c r="V4" s="412"/>
      <c r="W4" s="412"/>
      <c r="X4" s="193"/>
    </row>
    <row r="5" spans="1:58" ht="31.5" x14ac:dyDescent="0.25">
      <c r="A5" s="412" t="s">
        <v>129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2"/>
      <c r="R5" s="412"/>
      <c r="S5" s="412"/>
      <c r="T5" s="412"/>
      <c r="U5" s="412"/>
      <c r="V5" s="412"/>
      <c r="W5" s="412"/>
      <c r="X5" s="193"/>
    </row>
    <row r="6" spans="1:58" ht="12" customHeight="1" x14ac:dyDescent="0.25"/>
    <row r="7" spans="1:58" ht="36.75" customHeight="1" thickBot="1" x14ac:dyDescent="0.3">
      <c r="A7" s="195"/>
      <c r="B7" s="196"/>
      <c r="C7" s="408" t="s">
        <v>174</v>
      </c>
      <c r="D7" s="408"/>
      <c r="E7" s="408"/>
      <c r="F7" s="408"/>
      <c r="G7" s="408"/>
      <c r="H7" s="197"/>
      <c r="I7" s="409" t="s">
        <v>2</v>
      </c>
      <c r="J7" s="409"/>
      <c r="K7" s="409"/>
      <c r="L7" s="409"/>
      <c r="M7" s="409"/>
      <c r="O7" s="410" t="s">
        <v>178</v>
      </c>
      <c r="P7" s="410"/>
      <c r="Q7" s="410"/>
      <c r="R7" s="410"/>
      <c r="S7" s="410"/>
      <c r="T7" s="410"/>
      <c r="U7" s="410"/>
      <c r="V7" s="410"/>
      <c r="W7" s="410"/>
      <c r="X7" s="195"/>
    </row>
    <row r="8" spans="1:58" ht="29.25" customHeight="1" x14ac:dyDescent="0.25">
      <c r="A8" s="415" t="s">
        <v>130</v>
      </c>
      <c r="B8" s="198"/>
      <c r="C8" s="417" t="s">
        <v>4</v>
      </c>
      <c r="D8" s="418"/>
      <c r="E8" s="417" t="s">
        <v>5</v>
      </c>
      <c r="F8" s="418"/>
      <c r="G8" s="420" t="s">
        <v>6</v>
      </c>
      <c r="H8" s="199"/>
      <c r="I8" s="422" t="s">
        <v>7</v>
      </c>
      <c r="J8" s="422"/>
      <c r="K8" s="200"/>
      <c r="L8" s="422" t="s">
        <v>8</v>
      </c>
      <c r="M8" s="422"/>
      <c r="O8" s="413" t="s">
        <v>4</v>
      </c>
      <c r="P8" s="418"/>
      <c r="Q8" s="420" t="s">
        <v>131</v>
      </c>
      <c r="R8" s="201"/>
      <c r="S8" s="413" t="s">
        <v>5</v>
      </c>
      <c r="T8" s="418"/>
      <c r="U8" s="420" t="s">
        <v>6</v>
      </c>
      <c r="V8" s="202"/>
      <c r="W8" s="423" t="s">
        <v>132</v>
      </c>
      <c r="X8" s="203"/>
      <c r="Y8" s="422"/>
      <c r="Z8" s="422"/>
      <c r="AA8" s="422"/>
      <c r="AB8" s="422"/>
      <c r="AC8" s="422"/>
      <c r="AD8" s="422"/>
      <c r="AE8" s="422"/>
      <c r="AF8" s="422"/>
      <c r="AG8" s="422"/>
      <c r="AH8" s="422"/>
    </row>
    <row r="9" spans="1:58" ht="31.5" thickBot="1" x14ac:dyDescent="0.3">
      <c r="A9" s="416"/>
      <c r="B9" s="198"/>
      <c r="C9" s="414"/>
      <c r="D9" s="419"/>
      <c r="E9" s="414"/>
      <c r="F9" s="419"/>
      <c r="G9" s="421"/>
      <c r="H9" s="199"/>
      <c r="I9" s="204" t="s">
        <v>4</v>
      </c>
      <c r="J9" s="204" t="s">
        <v>5</v>
      </c>
      <c r="K9" s="200"/>
      <c r="L9" s="204" t="s">
        <v>4</v>
      </c>
      <c r="M9" s="204" t="s">
        <v>11</v>
      </c>
      <c r="O9" s="414"/>
      <c r="P9" s="418"/>
      <c r="Q9" s="421"/>
      <c r="R9" s="201"/>
      <c r="S9" s="414"/>
      <c r="T9" s="418"/>
      <c r="U9" s="421"/>
      <c r="V9" s="202"/>
      <c r="W9" s="424"/>
      <c r="X9" s="203"/>
    </row>
    <row r="10" spans="1:58" ht="60" customHeight="1" thickBot="1" x14ac:dyDescent="0.3">
      <c r="A10" s="205" t="s">
        <v>122</v>
      </c>
      <c r="C10" s="191">
        <v>17570</v>
      </c>
      <c r="E10" s="291">
        <v>179952942962</v>
      </c>
      <c r="G10" s="291">
        <v>490083476125.26398</v>
      </c>
      <c r="J10" s="291"/>
      <c r="M10" s="291"/>
      <c r="O10" s="191">
        <v>17570</v>
      </c>
      <c r="Q10" s="191">
        <v>31873242</v>
      </c>
      <c r="S10" s="291">
        <v>179952942962</v>
      </c>
      <c r="U10" s="291">
        <v>558668831071.34399</v>
      </c>
      <c r="V10" s="206"/>
      <c r="W10" s="282">
        <f>U10/'جمع درآمدها'!$J$6</f>
        <v>6.339405044796935E-2</v>
      </c>
      <c r="X10" s="207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191"/>
      <c r="AX10" s="191"/>
      <c r="AY10" s="191"/>
      <c r="AZ10" s="191"/>
      <c r="BA10" s="191"/>
      <c r="BB10" s="191"/>
      <c r="BC10" s="191"/>
      <c r="BD10" s="191"/>
      <c r="BE10" s="191"/>
      <c r="BF10" s="191"/>
    </row>
    <row r="11" spans="1:58" ht="40.5" customHeight="1" thickBot="1" x14ac:dyDescent="0.3">
      <c r="A11" s="205" t="s">
        <v>133</v>
      </c>
      <c r="E11" s="208">
        <f>SUM(E10)</f>
        <v>179952942962</v>
      </c>
      <c r="G11" s="208">
        <f>SUM(G10)</f>
        <v>490083476125.26398</v>
      </c>
      <c r="J11" s="208">
        <f>SUM(J10)</f>
        <v>0</v>
      </c>
      <c r="M11" s="208">
        <f>SUM(M10)</f>
        <v>0</v>
      </c>
      <c r="S11" s="208">
        <f>SUM(S10)</f>
        <v>179952942962</v>
      </c>
      <c r="U11" s="208">
        <f>SUM(U10)</f>
        <v>558668831071.34399</v>
      </c>
      <c r="V11" s="206"/>
      <c r="W11" s="209">
        <f>SUM(W10)</f>
        <v>6.339405044796935E-2</v>
      </c>
      <c r="X11" s="207"/>
      <c r="AA11" s="191"/>
      <c r="AB11" s="191"/>
      <c r="AC11" s="191"/>
      <c r="AD11" s="191"/>
      <c r="AE11" s="191"/>
      <c r="AF11" s="191"/>
      <c r="AG11" s="191"/>
      <c r="AH11" s="191"/>
      <c r="AI11" s="191"/>
      <c r="AJ11" s="191"/>
      <c r="AK11" s="191"/>
      <c r="AL11" s="191"/>
      <c r="AM11" s="191"/>
      <c r="AN11" s="191"/>
      <c r="AO11" s="191"/>
      <c r="AP11" s="191"/>
      <c r="AQ11" s="191"/>
      <c r="AR11" s="191"/>
      <c r="AS11" s="191"/>
      <c r="AT11" s="191"/>
      <c r="AU11" s="191"/>
      <c r="AV11" s="191"/>
      <c r="AW11" s="191"/>
      <c r="AX11" s="191"/>
      <c r="AY11" s="191"/>
      <c r="AZ11" s="191"/>
      <c r="BA11" s="191"/>
      <c r="BB11" s="191"/>
      <c r="BC11" s="191"/>
      <c r="BD11" s="191"/>
      <c r="BE11" s="191"/>
      <c r="BF11" s="191"/>
    </row>
    <row r="12" spans="1:58" ht="28.5" customHeight="1" thickTop="1" x14ac:dyDescent="0.25">
      <c r="A12" s="205"/>
      <c r="V12" s="206"/>
      <c r="W12" s="210"/>
      <c r="X12" s="207"/>
      <c r="AA12" s="191"/>
      <c r="AB12" s="191"/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M12" s="191"/>
      <c r="AN12" s="191"/>
      <c r="AO12" s="191"/>
      <c r="AP12" s="191"/>
      <c r="AQ12" s="191"/>
      <c r="AR12" s="191"/>
      <c r="AS12" s="191"/>
      <c r="AT12" s="191"/>
      <c r="AU12" s="191"/>
      <c r="AV12" s="191"/>
      <c r="AW12" s="191"/>
      <c r="AX12" s="191"/>
      <c r="AY12" s="191"/>
      <c r="AZ12" s="191"/>
      <c r="BA12" s="191"/>
      <c r="BB12" s="191"/>
      <c r="BC12" s="191"/>
      <c r="BD12" s="191"/>
      <c r="BE12" s="191"/>
      <c r="BF12" s="191"/>
    </row>
    <row r="13" spans="1:58" ht="28.5" customHeight="1" x14ac:dyDescent="0.25">
      <c r="A13" s="205"/>
      <c r="V13" s="206"/>
      <c r="W13" s="210"/>
      <c r="X13" s="21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1"/>
      <c r="AV13" s="191"/>
      <c r="AW13" s="191"/>
      <c r="AX13" s="191"/>
      <c r="AY13" s="191"/>
      <c r="AZ13" s="191"/>
      <c r="BA13" s="191"/>
      <c r="BB13" s="191"/>
      <c r="BC13" s="191"/>
      <c r="BD13" s="191"/>
      <c r="BE13" s="191"/>
      <c r="BF13" s="191"/>
    </row>
    <row r="14" spans="1:58" ht="28.5" customHeight="1" x14ac:dyDescent="0.25">
      <c r="A14" s="205"/>
      <c r="K14" s="206"/>
      <c r="V14" s="206"/>
      <c r="W14" s="210"/>
      <c r="X14" s="207"/>
      <c r="AA14" s="191"/>
      <c r="AB14" s="191"/>
      <c r="AC14" s="191"/>
      <c r="AD14" s="191"/>
      <c r="AE14" s="191"/>
      <c r="AF14" s="191"/>
      <c r="AG14" s="191"/>
      <c r="AH14" s="191"/>
      <c r="AI14" s="191"/>
      <c r="AJ14" s="191"/>
      <c r="AK14" s="191"/>
      <c r="AL14" s="191"/>
      <c r="AM14" s="191"/>
      <c r="AN14" s="191"/>
      <c r="AO14" s="191"/>
      <c r="AP14" s="191"/>
      <c r="AQ14" s="191"/>
      <c r="AR14" s="191"/>
      <c r="AS14" s="191"/>
      <c r="AT14" s="191"/>
      <c r="AU14" s="191"/>
      <c r="AV14" s="191"/>
      <c r="AW14" s="191"/>
      <c r="AX14" s="191"/>
      <c r="AY14" s="191"/>
      <c r="AZ14" s="191"/>
      <c r="BA14" s="191"/>
      <c r="BB14" s="191"/>
      <c r="BC14" s="191"/>
      <c r="BD14" s="191"/>
      <c r="BE14" s="191"/>
      <c r="BF14" s="191"/>
    </row>
    <row r="15" spans="1:58" ht="28.5" customHeight="1" x14ac:dyDescent="0.25">
      <c r="A15" s="205"/>
      <c r="U15" s="212"/>
      <c r="V15" s="206"/>
      <c r="W15" s="210"/>
      <c r="X15" s="207"/>
      <c r="AA15" s="191"/>
      <c r="AB15" s="191"/>
      <c r="AC15" s="191"/>
      <c r="AD15" s="191"/>
      <c r="AE15" s="191"/>
      <c r="AF15" s="191"/>
      <c r="AG15" s="191"/>
      <c r="AH15" s="191"/>
      <c r="AI15" s="191"/>
      <c r="AJ15" s="191"/>
      <c r="AK15" s="191"/>
      <c r="AL15" s="191"/>
      <c r="AM15" s="191"/>
      <c r="AN15" s="191"/>
      <c r="AO15" s="191"/>
      <c r="AP15" s="191"/>
      <c r="AQ15" s="191"/>
      <c r="AR15" s="191"/>
      <c r="AS15" s="191"/>
      <c r="AT15" s="191"/>
      <c r="AU15" s="191"/>
      <c r="AV15" s="191"/>
      <c r="AW15" s="191"/>
      <c r="AX15" s="191"/>
      <c r="AY15" s="191"/>
      <c r="AZ15" s="191"/>
      <c r="BA15" s="191"/>
      <c r="BB15" s="191"/>
      <c r="BC15" s="191"/>
      <c r="BD15" s="191"/>
      <c r="BE15" s="191"/>
      <c r="BF15" s="191"/>
    </row>
    <row r="16" spans="1:58" ht="28.5" customHeight="1" x14ac:dyDescent="0.25">
      <c r="A16" s="205"/>
      <c r="K16" s="206"/>
      <c r="V16" s="206"/>
      <c r="W16" s="210"/>
      <c r="X16" s="207"/>
      <c r="AA16" s="191"/>
      <c r="AB16" s="191"/>
      <c r="AC16" s="191"/>
      <c r="AD16" s="191"/>
      <c r="AE16" s="191"/>
      <c r="AF16" s="191"/>
      <c r="AG16" s="191"/>
      <c r="AH16" s="191"/>
      <c r="AI16" s="191"/>
      <c r="AJ16" s="191"/>
      <c r="AK16" s="191"/>
      <c r="AL16" s="191"/>
      <c r="AM16" s="191"/>
      <c r="AN16" s="191"/>
      <c r="AO16" s="191"/>
      <c r="AP16" s="191"/>
      <c r="AQ16" s="191"/>
      <c r="AR16" s="191"/>
      <c r="AS16" s="191"/>
      <c r="AT16" s="191"/>
      <c r="AU16" s="191"/>
      <c r="AV16" s="191"/>
      <c r="AW16" s="191"/>
      <c r="AX16" s="191"/>
      <c r="AY16" s="191"/>
      <c r="AZ16" s="191"/>
      <c r="BA16" s="191"/>
      <c r="BB16" s="191"/>
      <c r="BC16" s="191"/>
      <c r="BD16" s="191"/>
      <c r="BE16" s="191"/>
      <c r="BF16" s="191"/>
    </row>
    <row r="17" spans="1:58" ht="28.5" customHeight="1" x14ac:dyDescent="0.25">
      <c r="A17" s="205"/>
      <c r="K17" s="206"/>
      <c r="V17" s="206"/>
      <c r="W17" s="210"/>
      <c r="X17" s="207"/>
      <c r="AA17" s="191"/>
      <c r="AB17" s="191"/>
      <c r="AC17" s="191"/>
      <c r="AD17" s="191"/>
      <c r="AE17" s="191"/>
      <c r="AF17" s="191"/>
      <c r="AG17" s="191"/>
      <c r="AH17" s="191"/>
      <c r="AI17" s="191"/>
      <c r="AJ17" s="191"/>
      <c r="AK17" s="191"/>
      <c r="AL17" s="191"/>
      <c r="AM17" s="191"/>
      <c r="AN17" s="191"/>
      <c r="AO17" s="191"/>
      <c r="AP17" s="191"/>
      <c r="AQ17" s="191"/>
      <c r="AR17" s="191"/>
      <c r="AS17" s="191"/>
      <c r="AT17" s="191"/>
      <c r="AU17" s="191"/>
      <c r="AV17" s="191"/>
      <c r="AW17" s="191"/>
      <c r="AX17" s="191"/>
      <c r="AY17" s="191"/>
      <c r="AZ17" s="191"/>
      <c r="BA17" s="191"/>
      <c r="BB17" s="191"/>
      <c r="BC17" s="191"/>
      <c r="BD17" s="191"/>
      <c r="BE17" s="191"/>
      <c r="BF17" s="191"/>
    </row>
    <row r="18" spans="1:58" ht="28.5" customHeight="1" x14ac:dyDescent="0.25">
      <c r="A18" s="205"/>
      <c r="V18" s="206"/>
      <c r="W18" s="210"/>
      <c r="X18" s="207"/>
      <c r="AA18" s="191"/>
      <c r="AB18" s="191"/>
      <c r="AC18" s="191"/>
      <c r="AD18" s="191"/>
      <c r="AE18" s="191"/>
      <c r="AF18" s="191"/>
      <c r="AG18" s="191"/>
      <c r="AH18" s="191"/>
      <c r="AI18" s="191"/>
      <c r="AJ18" s="191"/>
      <c r="AK18" s="191"/>
      <c r="AL18" s="191"/>
      <c r="AM18" s="191"/>
      <c r="AN18" s="191"/>
      <c r="AO18" s="191"/>
      <c r="AP18" s="191"/>
      <c r="AQ18" s="191"/>
      <c r="AR18" s="191"/>
      <c r="AS18" s="191"/>
      <c r="AT18" s="191"/>
      <c r="AU18" s="191"/>
      <c r="AV18" s="191"/>
      <c r="AW18" s="191"/>
      <c r="AX18" s="191"/>
      <c r="AY18" s="191"/>
      <c r="AZ18" s="191"/>
      <c r="BA18" s="191"/>
      <c r="BB18" s="191"/>
      <c r="BC18" s="191"/>
      <c r="BD18" s="191"/>
      <c r="BE18" s="191"/>
      <c r="BF18" s="191"/>
    </row>
    <row r="19" spans="1:58" ht="28.5" customHeight="1" x14ac:dyDescent="0.25">
      <c r="A19" s="205"/>
      <c r="V19" s="206"/>
      <c r="W19" s="210"/>
      <c r="X19" s="207"/>
      <c r="AA19" s="191"/>
      <c r="AB19" s="191"/>
      <c r="AC19" s="191"/>
      <c r="AD19" s="191"/>
      <c r="AE19" s="191"/>
      <c r="AF19" s="191"/>
      <c r="AG19" s="191"/>
      <c r="AH19" s="191"/>
      <c r="AI19" s="191"/>
      <c r="AJ19" s="191"/>
      <c r="AK19" s="191"/>
      <c r="AL19" s="191"/>
      <c r="AM19" s="191"/>
      <c r="AN19" s="191"/>
      <c r="AO19" s="191"/>
      <c r="AP19" s="191"/>
      <c r="AQ19" s="191"/>
      <c r="AR19" s="191"/>
      <c r="AS19" s="191"/>
      <c r="AT19" s="191"/>
      <c r="AU19" s="191"/>
      <c r="AV19" s="191"/>
      <c r="AW19" s="191"/>
      <c r="AX19" s="191"/>
      <c r="AY19" s="191"/>
      <c r="AZ19" s="191"/>
      <c r="BA19" s="191"/>
      <c r="BB19" s="191"/>
      <c r="BC19" s="191"/>
      <c r="BD19" s="191"/>
      <c r="BE19" s="191"/>
      <c r="BF19" s="191"/>
    </row>
    <row r="20" spans="1:58" ht="28.5" customHeight="1" x14ac:dyDescent="0.25">
      <c r="A20" s="205"/>
      <c r="V20" s="206"/>
      <c r="W20" s="210"/>
      <c r="X20" s="207"/>
      <c r="AA20" s="191"/>
      <c r="AB20" s="191"/>
      <c r="AC20" s="191"/>
      <c r="AD20" s="191"/>
      <c r="AE20" s="191"/>
      <c r="AF20" s="191"/>
      <c r="AG20" s="191"/>
      <c r="AH20" s="191"/>
      <c r="AI20" s="191"/>
      <c r="AJ20" s="191"/>
      <c r="AK20" s="191"/>
      <c r="AL20" s="191"/>
      <c r="AM20" s="191"/>
      <c r="AN20" s="191"/>
      <c r="AO20" s="191"/>
      <c r="AP20" s="191"/>
      <c r="AQ20" s="191"/>
      <c r="AR20" s="191"/>
      <c r="AS20" s="191"/>
      <c r="AT20" s="191"/>
      <c r="AU20" s="191"/>
      <c r="AV20" s="191"/>
      <c r="AW20" s="191"/>
      <c r="AX20" s="191"/>
      <c r="AY20" s="191"/>
      <c r="AZ20" s="191"/>
      <c r="BA20" s="191"/>
      <c r="BB20" s="191"/>
      <c r="BC20" s="191"/>
      <c r="BD20" s="191"/>
      <c r="BE20" s="191"/>
      <c r="BF20" s="191"/>
    </row>
    <row r="21" spans="1:58" ht="28.5" customHeight="1" x14ac:dyDescent="0.25">
      <c r="A21" s="205"/>
      <c r="V21" s="206"/>
      <c r="W21" s="210"/>
      <c r="X21" s="207"/>
      <c r="AA21" s="191"/>
      <c r="AB21" s="191"/>
      <c r="AC21" s="191"/>
      <c r="AD21" s="191"/>
      <c r="AE21" s="191"/>
      <c r="AF21" s="191"/>
      <c r="AG21" s="191"/>
      <c r="AH21" s="191"/>
      <c r="AI21" s="191"/>
      <c r="AJ21" s="191"/>
      <c r="AK21" s="191"/>
      <c r="AL21" s="191"/>
      <c r="AM21" s="191"/>
      <c r="AN21" s="191"/>
      <c r="AO21" s="191"/>
      <c r="AP21" s="191"/>
      <c r="AQ21" s="191"/>
      <c r="AR21" s="191"/>
      <c r="AS21" s="191"/>
      <c r="AT21" s="191"/>
      <c r="AU21" s="191"/>
      <c r="AV21" s="191"/>
      <c r="AW21" s="191"/>
      <c r="AX21" s="191"/>
      <c r="AY21" s="191"/>
      <c r="AZ21" s="191"/>
      <c r="BA21" s="191"/>
      <c r="BB21" s="191"/>
      <c r="BC21" s="191"/>
      <c r="BD21" s="191"/>
      <c r="BE21" s="191"/>
      <c r="BF21" s="191"/>
    </row>
    <row r="22" spans="1:58" ht="28.5" customHeight="1" x14ac:dyDescent="0.25">
      <c r="A22" s="205"/>
      <c r="K22" s="206"/>
      <c r="V22" s="206"/>
      <c r="W22" s="210"/>
      <c r="X22" s="207"/>
      <c r="AA22" s="191"/>
      <c r="AB22" s="191"/>
      <c r="AC22" s="191"/>
      <c r="AD22" s="191"/>
      <c r="AE22" s="191"/>
      <c r="AF22" s="191"/>
      <c r="AG22" s="191"/>
      <c r="AH22" s="191"/>
      <c r="AI22" s="191"/>
      <c r="AJ22" s="191"/>
      <c r="AK22" s="191"/>
      <c r="AL22" s="191"/>
      <c r="AM22" s="191"/>
      <c r="AN22" s="191"/>
      <c r="AO22" s="191"/>
      <c r="AP22" s="191"/>
      <c r="AQ22" s="191"/>
      <c r="AR22" s="191"/>
      <c r="AS22" s="191"/>
      <c r="AT22" s="191"/>
      <c r="AU22" s="191"/>
      <c r="AV22" s="191"/>
      <c r="AW22" s="191"/>
      <c r="AX22" s="191"/>
      <c r="AY22" s="191"/>
      <c r="AZ22" s="191"/>
      <c r="BA22" s="191"/>
      <c r="BB22" s="191"/>
      <c r="BC22" s="191"/>
      <c r="BD22" s="191"/>
      <c r="BE22" s="191"/>
      <c r="BF22" s="191"/>
    </row>
    <row r="23" spans="1:58" ht="28.5" customHeight="1" x14ac:dyDescent="0.25">
      <c r="A23" s="205"/>
      <c r="K23" s="206"/>
      <c r="V23" s="206"/>
      <c r="W23" s="210"/>
      <c r="X23" s="207"/>
      <c r="AA23" s="191"/>
      <c r="AB23" s="191"/>
      <c r="AC23" s="191"/>
      <c r="AD23" s="191"/>
      <c r="AE23" s="191"/>
      <c r="AF23" s="191"/>
      <c r="AG23" s="191"/>
      <c r="AH23" s="191"/>
      <c r="AI23" s="191"/>
      <c r="AJ23" s="191"/>
      <c r="AK23" s="191"/>
      <c r="AL23" s="191"/>
      <c r="AM23" s="191"/>
      <c r="AN23" s="191"/>
      <c r="AO23" s="191"/>
      <c r="AP23" s="191"/>
      <c r="AQ23" s="191"/>
      <c r="AR23" s="191"/>
      <c r="AS23" s="191"/>
      <c r="AT23" s="191"/>
      <c r="AU23" s="191"/>
      <c r="AV23" s="191"/>
      <c r="AW23" s="191"/>
      <c r="AX23" s="191"/>
      <c r="AY23" s="191"/>
      <c r="AZ23" s="191"/>
      <c r="BA23" s="191"/>
      <c r="BB23" s="191"/>
      <c r="BC23" s="191"/>
      <c r="BD23" s="191"/>
      <c r="BE23" s="191"/>
      <c r="BF23" s="191"/>
    </row>
    <row r="24" spans="1:58" ht="28.5" customHeight="1" x14ac:dyDescent="0.25">
      <c r="A24" s="205"/>
      <c r="K24" s="206"/>
      <c r="V24" s="206"/>
      <c r="W24" s="210"/>
      <c r="X24" s="207"/>
      <c r="AA24" s="191"/>
      <c r="AB24" s="191"/>
      <c r="AC24" s="191"/>
      <c r="AD24" s="191"/>
      <c r="AE24" s="191"/>
      <c r="AF24" s="191"/>
      <c r="AG24" s="191"/>
      <c r="AH24" s="191"/>
      <c r="AI24" s="191"/>
      <c r="AJ24" s="191"/>
      <c r="AK24" s="191"/>
      <c r="AL24" s="191"/>
      <c r="AM24" s="191"/>
      <c r="AN24" s="191"/>
      <c r="AO24" s="191"/>
      <c r="AP24" s="191"/>
      <c r="AQ24" s="191"/>
      <c r="AR24" s="191"/>
      <c r="AS24" s="191"/>
      <c r="AT24" s="191"/>
      <c r="AU24" s="191"/>
      <c r="AV24" s="191"/>
      <c r="AW24" s="191"/>
      <c r="AX24" s="191"/>
      <c r="AY24" s="191"/>
      <c r="AZ24" s="191"/>
      <c r="BA24" s="191"/>
      <c r="BB24" s="191"/>
      <c r="BC24" s="191"/>
      <c r="BD24" s="191"/>
      <c r="BE24" s="191"/>
      <c r="BF24" s="191"/>
    </row>
    <row r="25" spans="1:58" ht="28.5" customHeight="1" x14ac:dyDescent="0.25">
      <c r="A25" s="205"/>
      <c r="K25" s="206"/>
      <c r="V25" s="206"/>
      <c r="W25" s="210"/>
      <c r="X25" s="207"/>
      <c r="AA25" s="191"/>
      <c r="AB25" s="191"/>
      <c r="AC25" s="191"/>
      <c r="AD25" s="191"/>
      <c r="AE25" s="191"/>
      <c r="AF25" s="191"/>
      <c r="AG25" s="191"/>
      <c r="AH25" s="191"/>
      <c r="AI25" s="191"/>
      <c r="AJ25" s="191"/>
      <c r="AK25" s="191"/>
      <c r="AL25" s="191"/>
      <c r="AM25" s="191"/>
      <c r="AN25" s="191"/>
      <c r="AO25" s="191"/>
      <c r="AP25" s="191"/>
      <c r="AQ25" s="191"/>
      <c r="AR25" s="191"/>
      <c r="AS25" s="191"/>
      <c r="AT25" s="191"/>
      <c r="AU25" s="191"/>
      <c r="AV25" s="191"/>
      <c r="AW25" s="191"/>
      <c r="AX25" s="191"/>
      <c r="AY25" s="191"/>
      <c r="AZ25" s="191"/>
      <c r="BA25" s="191"/>
      <c r="BB25" s="191"/>
      <c r="BC25" s="191"/>
      <c r="BD25" s="191"/>
      <c r="BE25" s="191"/>
      <c r="BF25" s="191"/>
    </row>
    <row r="26" spans="1:58" ht="28.5" customHeight="1" x14ac:dyDescent="0.25">
      <c r="A26" s="205"/>
      <c r="V26" s="206"/>
      <c r="W26" s="210"/>
      <c r="X26" s="207"/>
      <c r="AA26" s="191"/>
      <c r="AB26" s="191"/>
      <c r="AC26" s="191"/>
      <c r="AD26" s="191"/>
      <c r="AE26" s="191"/>
      <c r="AF26" s="191"/>
      <c r="AG26" s="191"/>
      <c r="AH26" s="191"/>
      <c r="AI26" s="191"/>
      <c r="AJ26" s="191"/>
      <c r="AK26" s="191"/>
      <c r="AL26" s="191"/>
      <c r="AM26" s="191"/>
      <c r="AN26" s="191"/>
      <c r="AO26" s="191"/>
      <c r="AP26" s="191"/>
      <c r="AQ26" s="191"/>
      <c r="AR26" s="191"/>
      <c r="AS26" s="191"/>
      <c r="AT26" s="191"/>
      <c r="AU26" s="191"/>
      <c r="AV26" s="191"/>
      <c r="AW26" s="191"/>
      <c r="AX26" s="191"/>
      <c r="AY26" s="191"/>
      <c r="AZ26" s="191"/>
      <c r="BA26" s="191"/>
      <c r="BB26" s="191"/>
      <c r="BC26" s="191"/>
      <c r="BD26" s="191"/>
      <c r="BE26" s="191"/>
      <c r="BF26" s="191"/>
    </row>
    <row r="27" spans="1:58" ht="28.5" customHeight="1" x14ac:dyDescent="0.25">
      <c r="A27" s="205"/>
      <c r="V27" s="206"/>
      <c r="W27" s="210"/>
      <c r="X27" s="207"/>
      <c r="AA27" s="191"/>
      <c r="AB27" s="191"/>
      <c r="AC27" s="191"/>
      <c r="AD27" s="191"/>
      <c r="AE27" s="191"/>
      <c r="AF27" s="191"/>
      <c r="AG27" s="191"/>
      <c r="AH27" s="191"/>
      <c r="AI27" s="191"/>
      <c r="AJ27" s="191"/>
      <c r="AK27" s="191"/>
      <c r="AL27" s="191"/>
      <c r="AM27" s="191"/>
      <c r="AN27" s="191"/>
      <c r="AO27" s="191"/>
      <c r="AP27" s="191"/>
      <c r="AQ27" s="191"/>
      <c r="AR27" s="191"/>
      <c r="AS27" s="191"/>
      <c r="AT27" s="191"/>
      <c r="AU27" s="191"/>
      <c r="AV27" s="191"/>
      <c r="AW27" s="191"/>
      <c r="AX27" s="191"/>
      <c r="AY27" s="191"/>
      <c r="AZ27" s="191"/>
      <c r="BA27" s="191"/>
      <c r="BB27" s="191"/>
      <c r="BC27" s="191"/>
      <c r="BD27" s="191"/>
      <c r="BE27" s="191"/>
      <c r="BF27" s="191"/>
    </row>
    <row r="28" spans="1:58" ht="28.5" customHeight="1" x14ac:dyDescent="0.25">
      <c r="A28" s="205"/>
      <c r="K28" s="206"/>
      <c r="V28" s="206"/>
      <c r="W28" s="210"/>
      <c r="X28" s="207"/>
      <c r="AA28" s="191"/>
      <c r="AB28" s="191"/>
      <c r="AC28" s="191"/>
      <c r="AD28" s="191"/>
      <c r="AE28" s="191"/>
      <c r="AF28" s="191"/>
      <c r="AG28" s="191"/>
      <c r="AH28" s="191"/>
      <c r="AI28" s="191"/>
      <c r="AJ28" s="191"/>
      <c r="AK28" s="191"/>
      <c r="AL28" s="191"/>
      <c r="AM28" s="191"/>
      <c r="AN28" s="191"/>
      <c r="AO28" s="191"/>
      <c r="AP28" s="191"/>
      <c r="AQ28" s="191"/>
      <c r="AR28" s="191"/>
      <c r="AS28" s="191"/>
      <c r="AT28" s="191"/>
      <c r="AU28" s="191"/>
      <c r="AV28" s="191"/>
      <c r="AW28" s="191"/>
      <c r="AX28" s="191"/>
      <c r="AY28" s="191"/>
      <c r="AZ28" s="191"/>
      <c r="BA28" s="191"/>
      <c r="BB28" s="191"/>
      <c r="BC28" s="191"/>
      <c r="BD28" s="191"/>
      <c r="BE28" s="191"/>
      <c r="BF28" s="191"/>
    </row>
    <row r="29" spans="1:58" ht="28.5" customHeight="1" x14ac:dyDescent="0.25">
      <c r="A29" s="205"/>
      <c r="K29" s="206"/>
      <c r="V29" s="206"/>
      <c r="W29" s="210"/>
      <c r="X29" s="207"/>
      <c r="AA29" s="191"/>
      <c r="AB29" s="191"/>
      <c r="AC29" s="191"/>
      <c r="AD29" s="191"/>
      <c r="AE29" s="191"/>
      <c r="AF29" s="191"/>
      <c r="AG29" s="191"/>
      <c r="AH29" s="191"/>
      <c r="AI29" s="191"/>
      <c r="AJ29" s="191"/>
      <c r="AK29" s="191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  <c r="AV29" s="191"/>
      <c r="AW29" s="191"/>
      <c r="AX29" s="191"/>
      <c r="AY29" s="191"/>
      <c r="AZ29" s="191"/>
      <c r="BA29" s="191"/>
      <c r="BB29" s="191"/>
      <c r="BC29" s="191"/>
      <c r="BD29" s="191"/>
      <c r="BE29" s="191"/>
      <c r="BF29" s="191"/>
    </row>
    <row r="30" spans="1:58" ht="28.5" customHeight="1" x14ac:dyDescent="0.25">
      <c r="A30" s="205"/>
      <c r="V30" s="206"/>
      <c r="W30" s="210"/>
      <c r="X30" s="207"/>
      <c r="AA30" s="191"/>
      <c r="AB30" s="191"/>
      <c r="AC30" s="191"/>
      <c r="AD30" s="191"/>
      <c r="AE30" s="191"/>
      <c r="AF30" s="191"/>
      <c r="AG30" s="191"/>
      <c r="AH30" s="191"/>
      <c r="AI30" s="191"/>
      <c r="AJ30" s="191"/>
      <c r="AK30" s="191"/>
      <c r="AL30" s="191"/>
      <c r="AM30" s="191"/>
      <c r="AN30" s="191"/>
      <c r="AO30" s="191"/>
      <c r="AP30" s="191"/>
      <c r="AQ30" s="191"/>
      <c r="AR30" s="191"/>
      <c r="AS30" s="191"/>
      <c r="AT30" s="191"/>
      <c r="AU30" s="191"/>
      <c r="AV30" s="191"/>
      <c r="AW30" s="191"/>
      <c r="AX30" s="191"/>
      <c r="AY30" s="191"/>
      <c r="AZ30" s="191"/>
      <c r="BA30" s="191"/>
      <c r="BB30" s="191"/>
      <c r="BC30" s="191"/>
      <c r="BD30" s="191"/>
      <c r="BE30" s="191"/>
      <c r="BF30" s="191"/>
    </row>
    <row r="31" spans="1:58" ht="28.5" customHeight="1" x14ac:dyDescent="0.25">
      <c r="A31" s="205"/>
      <c r="K31" s="206"/>
      <c r="V31" s="206"/>
      <c r="W31" s="210"/>
      <c r="X31" s="207"/>
      <c r="AA31" s="191"/>
      <c r="AB31" s="191"/>
      <c r="AC31" s="191"/>
      <c r="AD31" s="191"/>
      <c r="AE31" s="191"/>
      <c r="AF31" s="191"/>
      <c r="AG31" s="191"/>
      <c r="AH31" s="191"/>
      <c r="AI31" s="191"/>
      <c r="AJ31" s="191"/>
      <c r="AK31" s="191"/>
      <c r="AL31" s="191"/>
      <c r="AM31" s="191"/>
      <c r="AN31" s="191"/>
      <c r="AO31" s="191"/>
      <c r="AP31" s="191"/>
      <c r="AQ31" s="191"/>
      <c r="AR31" s="191"/>
      <c r="AS31" s="191"/>
      <c r="AT31" s="191"/>
      <c r="AU31" s="191"/>
      <c r="AV31" s="191"/>
      <c r="AW31" s="191"/>
      <c r="AX31" s="191"/>
      <c r="AY31" s="191"/>
      <c r="AZ31" s="191"/>
      <c r="BA31" s="191"/>
      <c r="BB31" s="191"/>
      <c r="BC31" s="191"/>
      <c r="BD31" s="191"/>
      <c r="BE31" s="191"/>
      <c r="BF31" s="191"/>
    </row>
    <row r="32" spans="1:58" ht="28.5" customHeight="1" x14ac:dyDescent="0.25">
      <c r="A32" s="205"/>
      <c r="K32" s="206"/>
      <c r="V32" s="206"/>
      <c r="W32" s="210"/>
      <c r="X32" s="207"/>
      <c r="AA32" s="191"/>
      <c r="AB32" s="191"/>
      <c r="AC32" s="191"/>
      <c r="AD32" s="191"/>
      <c r="AE32" s="191"/>
      <c r="AF32" s="191"/>
      <c r="AG32" s="191"/>
      <c r="AH32" s="191"/>
      <c r="AI32" s="191"/>
      <c r="AJ32" s="191"/>
      <c r="AK32" s="191"/>
      <c r="AL32" s="191"/>
      <c r="AM32" s="191"/>
      <c r="AN32" s="191"/>
      <c r="AO32" s="191"/>
      <c r="AP32" s="191"/>
      <c r="AQ32" s="191"/>
      <c r="AR32" s="191"/>
      <c r="AS32" s="191"/>
      <c r="AT32" s="191"/>
      <c r="AU32" s="191"/>
      <c r="AV32" s="191"/>
      <c r="AW32" s="191"/>
      <c r="AX32" s="191"/>
      <c r="AY32" s="191"/>
      <c r="AZ32" s="191"/>
      <c r="BA32" s="191"/>
      <c r="BB32" s="191"/>
      <c r="BC32" s="191"/>
      <c r="BD32" s="191"/>
      <c r="BE32" s="191"/>
      <c r="BF32" s="191"/>
    </row>
    <row r="33" spans="1:58" ht="28.5" customHeight="1" x14ac:dyDescent="0.25">
      <c r="A33" s="205"/>
      <c r="V33" s="206"/>
      <c r="W33" s="210"/>
      <c r="X33" s="207"/>
      <c r="AA33" s="191"/>
      <c r="AB33" s="191"/>
      <c r="AC33" s="191"/>
      <c r="AD33" s="191"/>
      <c r="AE33" s="191"/>
      <c r="AF33" s="191"/>
      <c r="AG33" s="191"/>
      <c r="AH33" s="191"/>
      <c r="AI33" s="191"/>
      <c r="AJ33" s="191"/>
      <c r="AK33" s="191"/>
      <c r="AL33" s="191"/>
      <c r="AM33" s="191"/>
      <c r="AN33" s="191"/>
      <c r="AO33" s="191"/>
      <c r="AP33" s="191"/>
      <c r="AQ33" s="191"/>
      <c r="AR33" s="191"/>
      <c r="AS33" s="191"/>
      <c r="AT33" s="191"/>
      <c r="AU33" s="191"/>
      <c r="AV33" s="191"/>
      <c r="AW33" s="191"/>
      <c r="AX33" s="191"/>
      <c r="AY33" s="191"/>
      <c r="AZ33" s="191"/>
      <c r="BA33" s="191"/>
      <c r="BB33" s="191"/>
      <c r="BC33" s="191"/>
      <c r="BD33" s="191"/>
      <c r="BE33" s="191"/>
      <c r="BF33" s="191"/>
    </row>
    <row r="34" spans="1:58" ht="28.5" customHeight="1" x14ac:dyDescent="0.25">
      <c r="A34" s="205"/>
      <c r="K34" s="206"/>
      <c r="V34" s="206"/>
      <c r="W34" s="210"/>
      <c r="X34" s="207"/>
      <c r="AA34" s="191"/>
      <c r="AB34" s="191"/>
      <c r="AC34" s="191"/>
      <c r="AD34" s="191"/>
      <c r="AE34" s="191"/>
      <c r="AF34" s="191"/>
      <c r="AG34" s="191"/>
      <c r="AH34" s="191"/>
      <c r="AI34" s="191"/>
      <c r="AJ34" s="191"/>
      <c r="AK34" s="191"/>
      <c r="AL34" s="191"/>
      <c r="AM34" s="191"/>
      <c r="AN34" s="191"/>
      <c r="AO34" s="191"/>
      <c r="AP34" s="191"/>
      <c r="AQ34" s="191"/>
      <c r="AR34" s="191"/>
      <c r="AS34" s="191"/>
      <c r="AT34" s="191"/>
      <c r="AU34" s="191"/>
      <c r="AV34" s="191"/>
      <c r="AW34" s="191"/>
      <c r="AX34" s="191"/>
      <c r="AY34" s="191"/>
      <c r="AZ34" s="191"/>
      <c r="BA34" s="191"/>
      <c r="BB34" s="191"/>
      <c r="BC34" s="191"/>
      <c r="BD34" s="191"/>
      <c r="BE34" s="191"/>
      <c r="BF34" s="191"/>
    </row>
    <row r="35" spans="1:58" ht="28.5" customHeight="1" x14ac:dyDescent="0.25">
      <c r="A35" s="205"/>
      <c r="K35" s="206"/>
      <c r="V35" s="206"/>
      <c r="W35" s="210"/>
      <c r="X35" s="207"/>
      <c r="AA35" s="191"/>
      <c r="AB35" s="191"/>
      <c r="AC35" s="191"/>
      <c r="AD35" s="191"/>
      <c r="AE35" s="191"/>
      <c r="AF35" s="191"/>
      <c r="AG35" s="191"/>
      <c r="AH35" s="191"/>
      <c r="AI35" s="191"/>
      <c r="AJ35" s="191"/>
      <c r="AK35" s="191"/>
      <c r="AL35" s="191"/>
      <c r="AM35" s="191"/>
      <c r="AN35" s="191"/>
      <c r="AO35" s="191"/>
      <c r="AP35" s="191"/>
      <c r="AQ35" s="191"/>
      <c r="AR35" s="191"/>
      <c r="AS35" s="191"/>
      <c r="AT35" s="191"/>
      <c r="AU35" s="191"/>
      <c r="AV35" s="191"/>
      <c r="AW35" s="191"/>
      <c r="AX35" s="191"/>
      <c r="AY35" s="191"/>
      <c r="AZ35" s="191"/>
      <c r="BA35" s="191"/>
      <c r="BB35" s="191"/>
      <c r="BC35" s="191"/>
      <c r="BD35" s="191"/>
      <c r="BE35" s="191"/>
      <c r="BF35" s="191"/>
    </row>
    <row r="36" spans="1:58" ht="28.5" customHeight="1" x14ac:dyDescent="0.25">
      <c r="A36" s="205"/>
      <c r="K36" s="206"/>
      <c r="V36" s="206"/>
      <c r="W36" s="210"/>
      <c r="X36" s="207"/>
      <c r="AA36" s="191"/>
      <c r="AB36" s="191"/>
      <c r="AC36" s="191"/>
      <c r="AD36" s="191"/>
      <c r="AE36" s="191"/>
      <c r="AF36" s="191"/>
      <c r="AG36" s="191"/>
      <c r="AH36" s="191"/>
      <c r="AI36" s="191"/>
      <c r="AJ36" s="191"/>
      <c r="AK36" s="191"/>
      <c r="AL36" s="191"/>
      <c r="AM36" s="191"/>
      <c r="AN36" s="191"/>
      <c r="AO36" s="191"/>
      <c r="AP36" s="191"/>
      <c r="AQ36" s="191"/>
      <c r="AR36" s="191"/>
      <c r="AS36" s="191"/>
      <c r="AT36" s="191"/>
      <c r="AU36" s="191"/>
      <c r="AV36" s="191"/>
      <c r="AW36" s="191"/>
      <c r="AX36" s="191"/>
      <c r="AY36" s="191"/>
      <c r="AZ36" s="191"/>
      <c r="BA36" s="191"/>
      <c r="BB36" s="191"/>
      <c r="BC36" s="191"/>
      <c r="BD36" s="191"/>
      <c r="BE36" s="191"/>
      <c r="BF36" s="191"/>
    </row>
    <row r="37" spans="1:58" ht="28.5" customHeight="1" x14ac:dyDescent="0.25">
      <c r="A37" s="205"/>
      <c r="K37" s="206"/>
      <c r="V37" s="206"/>
      <c r="W37" s="210"/>
      <c r="X37" s="207"/>
      <c r="AA37" s="191"/>
      <c r="AB37" s="191"/>
      <c r="AC37" s="191"/>
      <c r="AD37" s="191"/>
      <c r="AE37" s="191"/>
      <c r="AF37" s="191"/>
      <c r="AG37" s="191"/>
      <c r="AH37" s="191"/>
      <c r="AI37" s="191"/>
      <c r="AJ37" s="191"/>
      <c r="AK37" s="191"/>
      <c r="AL37" s="191"/>
      <c r="AM37" s="191"/>
      <c r="AN37" s="191"/>
      <c r="AO37" s="191"/>
      <c r="AP37" s="191"/>
      <c r="AQ37" s="191"/>
      <c r="AR37" s="191"/>
      <c r="AS37" s="191"/>
      <c r="AT37" s="191"/>
      <c r="AU37" s="191"/>
      <c r="AV37" s="191"/>
      <c r="AW37" s="191"/>
      <c r="AX37" s="191"/>
      <c r="AY37" s="191"/>
      <c r="AZ37" s="191"/>
      <c r="BA37" s="191"/>
      <c r="BB37" s="191"/>
      <c r="BC37" s="191"/>
      <c r="BD37" s="191"/>
      <c r="BE37" s="191"/>
      <c r="BF37" s="191"/>
    </row>
    <row r="38" spans="1:58" ht="28.5" customHeight="1" x14ac:dyDescent="0.25">
      <c r="A38" s="205"/>
      <c r="K38" s="206"/>
      <c r="V38" s="206"/>
      <c r="W38" s="210"/>
      <c r="X38" s="207"/>
      <c r="AA38" s="191"/>
      <c r="AB38" s="191"/>
      <c r="AC38" s="191"/>
      <c r="AD38" s="191"/>
      <c r="AE38" s="191"/>
      <c r="AF38" s="191"/>
      <c r="AG38" s="191"/>
      <c r="AH38" s="191"/>
      <c r="AI38" s="191"/>
      <c r="AJ38" s="191"/>
      <c r="AK38" s="191"/>
      <c r="AL38" s="191"/>
      <c r="AM38" s="191"/>
      <c r="AN38" s="191"/>
      <c r="AO38" s="191"/>
      <c r="AP38" s="191"/>
      <c r="AQ38" s="191"/>
      <c r="AR38" s="191"/>
      <c r="AS38" s="191"/>
      <c r="AT38" s="191"/>
      <c r="AU38" s="191"/>
      <c r="AV38" s="191"/>
      <c r="AW38" s="191"/>
      <c r="AX38" s="191"/>
      <c r="AY38" s="191"/>
      <c r="AZ38" s="191"/>
      <c r="BA38" s="191"/>
      <c r="BB38" s="191"/>
      <c r="BC38" s="191"/>
      <c r="BD38" s="191"/>
      <c r="BE38" s="191"/>
      <c r="BF38" s="191"/>
    </row>
    <row r="39" spans="1:58" ht="28.5" customHeight="1" x14ac:dyDescent="0.25">
      <c r="A39" s="205"/>
      <c r="K39" s="206"/>
      <c r="V39" s="206"/>
      <c r="W39" s="210"/>
      <c r="X39" s="207"/>
      <c r="AA39" s="191"/>
      <c r="AB39" s="191"/>
      <c r="AC39" s="191"/>
      <c r="AD39" s="191"/>
      <c r="AE39" s="191"/>
      <c r="AF39" s="191"/>
      <c r="AG39" s="191"/>
      <c r="AH39" s="191"/>
      <c r="AI39" s="191"/>
      <c r="AJ39" s="191"/>
      <c r="AK39" s="191"/>
      <c r="AL39" s="191"/>
      <c r="AM39" s="191"/>
      <c r="AN39" s="191"/>
      <c r="AO39" s="191"/>
      <c r="AP39" s="191"/>
      <c r="AQ39" s="191"/>
      <c r="AR39" s="191"/>
      <c r="AS39" s="191"/>
      <c r="AT39" s="191"/>
      <c r="AU39" s="191"/>
      <c r="AV39" s="191"/>
      <c r="AW39" s="191"/>
      <c r="AX39" s="191"/>
      <c r="AY39" s="191"/>
      <c r="AZ39" s="191"/>
      <c r="BA39" s="191"/>
      <c r="BB39" s="191"/>
      <c r="BC39" s="191"/>
      <c r="BD39" s="191"/>
      <c r="BE39" s="191"/>
      <c r="BF39" s="191"/>
    </row>
    <row r="40" spans="1:58" ht="28.5" customHeight="1" x14ac:dyDescent="0.25">
      <c r="A40" s="205"/>
      <c r="K40" s="206"/>
      <c r="V40" s="206"/>
      <c r="W40" s="210"/>
      <c r="X40" s="207"/>
      <c r="AA40" s="191"/>
      <c r="AB40" s="191"/>
      <c r="AC40" s="191"/>
      <c r="AD40" s="191"/>
      <c r="AE40" s="191"/>
      <c r="AF40" s="191"/>
      <c r="AG40" s="191"/>
      <c r="AH40" s="191"/>
      <c r="AI40" s="191"/>
      <c r="AJ40" s="191"/>
      <c r="AK40" s="191"/>
      <c r="AL40" s="191"/>
      <c r="AM40" s="191"/>
      <c r="AN40" s="191"/>
      <c r="AO40" s="191"/>
      <c r="AP40" s="191"/>
      <c r="AQ40" s="191"/>
      <c r="AR40" s="191"/>
      <c r="AS40" s="191"/>
      <c r="AT40" s="191"/>
      <c r="AU40" s="191"/>
      <c r="AV40" s="191"/>
      <c r="AW40" s="191"/>
      <c r="AX40" s="191"/>
      <c r="AY40" s="191"/>
      <c r="AZ40" s="191"/>
      <c r="BA40" s="191"/>
      <c r="BB40" s="191"/>
      <c r="BC40" s="191"/>
      <c r="BD40" s="191"/>
      <c r="BE40" s="191"/>
      <c r="BF40" s="191"/>
    </row>
    <row r="41" spans="1:58" ht="28.5" customHeight="1" x14ac:dyDescent="0.25">
      <c r="A41" s="205"/>
      <c r="K41" s="206"/>
      <c r="V41" s="206"/>
      <c r="W41" s="210"/>
      <c r="X41" s="207"/>
      <c r="AA41" s="191"/>
      <c r="AB41" s="191"/>
      <c r="AC41" s="191"/>
      <c r="AD41" s="191"/>
      <c r="AE41" s="191"/>
      <c r="AF41" s="191"/>
      <c r="AG41" s="191"/>
      <c r="AH41" s="191"/>
      <c r="AI41" s="191"/>
      <c r="AJ41" s="191"/>
      <c r="AK41" s="191"/>
      <c r="AL41" s="191"/>
      <c r="AM41" s="191"/>
      <c r="AN41" s="191"/>
      <c r="AO41" s="191"/>
      <c r="AP41" s="191"/>
      <c r="AQ41" s="191"/>
      <c r="AR41" s="191"/>
      <c r="AS41" s="191"/>
      <c r="AT41" s="191"/>
      <c r="AU41" s="191"/>
      <c r="AV41" s="191"/>
      <c r="AW41" s="191"/>
      <c r="AX41" s="191"/>
      <c r="AY41" s="191"/>
      <c r="AZ41" s="191"/>
      <c r="BA41" s="191"/>
      <c r="BB41" s="191"/>
      <c r="BC41" s="191"/>
      <c r="BD41" s="191"/>
      <c r="BE41" s="191"/>
      <c r="BF41" s="191"/>
    </row>
    <row r="42" spans="1:58" ht="28.5" customHeight="1" x14ac:dyDescent="0.25">
      <c r="A42" s="205"/>
      <c r="K42" s="206"/>
      <c r="V42" s="206"/>
      <c r="W42" s="210"/>
      <c r="X42" s="207"/>
      <c r="AA42" s="191"/>
      <c r="AB42" s="191"/>
      <c r="AC42" s="191"/>
      <c r="AD42" s="191"/>
      <c r="AE42" s="191"/>
      <c r="AF42" s="191"/>
      <c r="AG42" s="191"/>
      <c r="AH42" s="191"/>
      <c r="AI42" s="191"/>
      <c r="AJ42" s="191"/>
      <c r="AK42" s="191"/>
      <c r="AL42" s="191"/>
      <c r="AM42" s="191"/>
      <c r="AN42" s="191"/>
      <c r="AO42" s="191"/>
      <c r="AP42" s="191"/>
      <c r="AQ42" s="191"/>
      <c r="AR42" s="191"/>
      <c r="AS42" s="191"/>
      <c r="AT42" s="191"/>
      <c r="AU42" s="191"/>
      <c r="AV42" s="191"/>
      <c r="AW42" s="191"/>
      <c r="AX42" s="191"/>
      <c r="AY42" s="191"/>
      <c r="AZ42" s="191"/>
      <c r="BA42" s="191"/>
      <c r="BB42" s="191"/>
      <c r="BC42" s="191"/>
      <c r="BD42" s="191"/>
      <c r="BE42" s="191"/>
      <c r="BF42" s="191"/>
    </row>
    <row r="43" spans="1:58" ht="28.5" customHeight="1" x14ac:dyDescent="0.25">
      <c r="A43" s="205"/>
      <c r="K43" s="206"/>
      <c r="V43" s="206"/>
      <c r="W43" s="210"/>
      <c r="X43" s="207"/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191"/>
      <c r="AM43" s="191"/>
      <c r="AN43" s="191"/>
      <c r="AO43" s="191"/>
      <c r="AP43" s="191"/>
      <c r="AQ43" s="191"/>
      <c r="AR43" s="191"/>
      <c r="AS43" s="191"/>
      <c r="AT43" s="191"/>
      <c r="AU43" s="191"/>
      <c r="AV43" s="191"/>
      <c r="AW43" s="191"/>
      <c r="AX43" s="191"/>
      <c r="AY43" s="191"/>
      <c r="AZ43" s="191"/>
      <c r="BA43" s="191"/>
      <c r="BB43" s="191"/>
      <c r="BC43" s="191"/>
      <c r="BD43" s="191"/>
      <c r="BE43" s="191"/>
      <c r="BF43" s="191"/>
    </row>
    <row r="44" spans="1:58" ht="28.5" customHeight="1" x14ac:dyDescent="0.25">
      <c r="A44" s="205"/>
      <c r="K44" s="206"/>
      <c r="V44" s="206"/>
      <c r="W44" s="210"/>
      <c r="X44" s="207"/>
      <c r="AA44" s="191"/>
      <c r="AB44" s="191"/>
      <c r="AC44" s="191"/>
      <c r="AD44" s="191"/>
      <c r="AE44" s="191"/>
      <c r="AF44" s="191"/>
      <c r="AG44" s="191"/>
      <c r="AH44" s="191"/>
      <c r="AI44" s="191"/>
      <c r="AJ44" s="191"/>
      <c r="AK44" s="191"/>
      <c r="AL44" s="191"/>
      <c r="AM44" s="191"/>
      <c r="AN44" s="191"/>
      <c r="AO44" s="191"/>
      <c r="AP44" s="191"/>
      <c r="AQ44" s="191"/>
      <c r="AR44" s="191"/>
      <c r="AS44" s="191"/>
      <c r="AT44" s="191"/>
      <c r="AU44" s="191"/>
      <c r="AV44" s="191"/>
      <c r="AW44" s="191"/>
      <c r="AX44" s="191"/>
      <c r="AY44" s="191"/>
      <c r="AZ44" s="191"/>
      <c r="BA44" s="191"/>
      <c r="BB44" s="191"/>
      <c r="BC44" s="191"/>
      <c r="BD44" s="191"/>
      <c r="BE44" s="191"/>
      <c r="BF44" s="191"/>
    </row>
    <row r="45" spans="1:58" ht="28.5" customHeight="1" x14ac:dyDescent="0.25">
      <c r="A45" s="205"/>
      <c r="K45" s="206"/>
      <c r="V45" s="206"/>
      <c r="W45" s="210"/>
      <c r="X45" s="207"/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191"/>
      <c r="AM45" s="191"/>
      <c r="AN45" s="191"/>
      <c r="AO45" s="191"/>
      <c r="AP45" s="191"/>
      <c r="AQ45" s="191"/>
      <c r="AR45" s="191"/>
      <c r="AS45" s="191"/>
      <c r="AT45" s="191"/>
      <c r="AU45" s="191"/>
      <c r="AV45" s="191"/>
      <c r="AW45" s="191"/>
      <c r="AX45" s="191"/>
      <c r="AY45" s="191"/>
      <c r="AZ45" s="191"/>
      <c r="BA45" s="191"/>
      <c r="BB45" s="191"/>
      <c r="BC45" s="191"/>
      <c r="BD45" s="191"/>
      <c r="BE45" s="191"/>
      <c r="BF45" s="191"/>
    </row>
    <row r="46" spans="1:58" ht="28.5" customHeight="1" x14ac:dyDescent="0.25">
      <c r="A46" s="205"/>
      <c r="K46" s="206"/>
      <c r="V46" s="206"/>
      <c r="W46" s="210"/>
      <c r="X46" s="207"/>
      <c r="AA46" s="191"/>
      <c r="AB46" s="191"/>
      <c r="AC46" s="191"/>
      <c r="AD46" s="191"/>
      <c r="AE46" s="191"/>
      <c r="AF46" s="191"/>
      <c r="AG46" s="191"/>
      <c r="AH46" s="191"/>
      <c r="AI46" s="191"/>
      <c r="AJ46" s="191"/>
      <c r="AK46" s="191"/>
      <c r="AL46" s="191"/>
      <c r="AM46" s="191"/>
      <c r="AN46" s="191"/>
      <c r="AO46" s="191"/>
      <c r="AP46" s="191"/>
      <c r="AQ46" s="191"/>
      <c r="AR46" s="191"/>
      <c r="AS46" s="191"/>
      <c r="AT46" s="191"/>
      <c r="AU46" s="191"/>
      <c r="AV46" s="191"/>
      <c r="AW46" s="191"/>
      <c r="AX46" s="191"/>
      <c r="AY46" s="191"/>
      <c r="AZ46" s="191"/>
      <c r="BA46" s="191"/>
      <c r="BB46" s="191"/>
      <c r="BC46" s="191"/>
      <c r="BD46" s="191"/>
      <c r="BE46" s="191"/>
      <c r="BF46" s="191"/>
    </row>
    <row r="47" spans="1:58" ht="28.5" customHeight="1" x14ac:dyDescent="0.25">
      <c r="A47" s="205"/>
      <c r="V47" s="206"/>
      <c r="W47" s="210"/>
      <c r="X47" s="207"/>
      <c r="AA47" s="191"/>
      <c r="AB47" s="191"/>
      <c r="AC47" s="191"/>
      <c r="AD47" s="191"/>
      <c r="AE47" s="191"/>
      <c r="AF47" s="191"/>
      <c r="AG47" s="191"/>
      <c r="AH47" s="191"/>
      <c r="AI47" s="191"/>
      <c r="AJ47" s="191"/>
      <c r="AK47" s="191"/>
      <c r="AL47" s="191"/>
      <c r="AM47" s="191"/>
      <c r="AN47" s="191"/>
      <c r="AO47" s="191"/>
      <c r="AP47" s="191"/>
      <c r="AQ47" s="191"/>
      <c r="AR47" s="191"/>
      <c r="AS47" s="191"/>
      <c r="AT47" s="191"/>
      <c r="AU47" s="191"/>
      <c r="AV47" s="191"/>
      <c r="AW47" s="191"/>
      <c r="AX47" s="191"/>
      <c r="AY47" s="191"/>
      <c r="AZ47" s="191"/>
      <c r="BA47" s="191"/>
      <c r="BB47" s="191"/>
      <c r="BC47" s="191"/>
      <c r="BD47" s="191"/>
      <c r="BE47" s="191"/>
      <c r="BF47" s="191"/>
    </row>
    <row r="48" spans="1:58" ht="28.5" customHeight="1" x14ac:dyDescent="0.25">
      <c r="A48" s="205"/>
      <c r="K48" s="206"/>
      <c r="V48" s="206"/>
      <c r="W48" s="210"/>
      <c r="X48" s="207"/>
      <c r="AA48" s="191"/>
      <c r="AB48" s="191"/>
      <c r="AC48" s="191"/>
      <c r="AD48" s="191"/>
      <c r="AE48" s="191"/>
      <c r="AF48" s="191"/>
      <c r="AG48" s="191"/>
      <c r="AH48" s="191"/>
      <c r="AI48" s="191"/>
      <c r="AJ48" s="191"/>
      <c r="AK48" s="191"/>
      <c r="AL48" s="191"/>
      <c r="AM48" s="191"/>
      <c r="AN48" s="191"/>
      <c r="AO48" s="191"/>
      <c r="AP48" s="191"/>
      <c r="AQ48" s="191"/>
      <c r="AR48" s="191"/>
      <c r="AS48" s="191"/>
      <c r="AT48" s="191"/>
      <c r="AU48" s="191"/>
      <c r="AV48" s="191"/>
      <c r="AW48" s="191"/>
      <c r="AX48" s="191"/>
      <c r="AY48" s="191"/>
      <c r="AZ48" s="191"/>
      <c r="BA48" s="191"/>
      <c r="BB48" s="191"/>
      <c r="BC48" s="191"/>
      <c r="BD48" s="191"/>
      <c r="BE48" s="191"/>
      <c r="BF48" s="191"/>
    </row>
    <row r="49" spans="1:58" ht="28.5" customHeight="1" x14ac:dyDescent="0.25">
      <c r="A49" s="205"/>
      <c r="K49" s="206"/>
      <c r="V49" s="206"/>
      <c r="W49" s="210"/>
      <c r="X49" s="207"/>
      <c r="AA49" s="191"/>
      <c r="AB49" s="191"/>
      <c r="AC49" s="191"/>
      <c r="AD49" s="191"/>
      <c r="AE49" s="191"/>
      <c r="AF49" s="191"/>
      <c r="AG49" s="191"/>
      <c r="AH49" s="191"/>
      <c r="AI49" s="191"/>
      <c r="AJ49" s="191"/>
      <c r="AK49" s="191"/>
      <c r="AL49" s="191"/>
      <c r="AM49" s="191"/>
      <c r="AN49" s="191"/>
      <c r="AO49" s="191"/>
      <c r="AP49" s="191"/>
      <c r="AQ49" s="191"/>
      <c r="AR49" s="191"/>
      <c r="AS49" s="191"/>
      <c r="AT49" s="191"/>
      <c r="AU49" s="191"/>
      <c r="AV49" s="191"/>
      <c r="AW49" s="191"/>
      <c r="AX49" s="191"/>
      <c r="AY49" s="191"/>
      <c r="AZ49" s="191"/>
      <c r="BA49" s="191"/>
      <c r="BB49" s="191"/>
      <c r="BC49" s="191"/>
      <c r="BD49" s="191"/>
      <c r="BE49" s="191"/>
      <c r="BF49" s="191"/>
    </row>
    <row r="50" spans="1:58" ht="28.5" customHeight="1" thickBot="1" x14ac:dyDescent="0.3">
      <c r="A50" s="205"/>
      <c r="K50" s="206"/>
      <c r="V50" s="206"/>
      <c r="W50" s="210"/>
      <c r="X50" s="207"/>
      <c r="AA50" s="191"/>
      <c r="AB50" s="191"/>
      <c r="AC50" s="191"/>
      <c r="AD50" s="191"/>
      <c r="AE50" s="191"/>
      <c r="AF50" s="191"/>
      <c r="AG50" s="191"/>
      <c r="AH50" s="191"/>
      <c r="AI50" s="191"/>
      <c r="AJ50" s="191"/>
      <c r="AK50" s="191"/>
      <c r="AL50" s="191"/>
      <c r="AM50" s="191"/>
      <c r="AN50" s="191"/>
      <c r="AO50" s="191"/>
      <c r="AP50" s="191"/>
      <c r="AQ50" s="191"/>
      <c r="AR50" s="191"/>
      <c r="AS50" s="191"/>
      <c r="AT50" s="191"/>
      <c r="AU50" s="191"/>
      <c r="AV50" s="191"/>
      <c r="AW50" s="191"/>
      <c r="AX50" s="191"/>
      <c r="AY50" s="191"/>
      <c r="AZ50" s="191"/>
      <c r="BA50" s="191"/>
      <c r="BB50" s="191"/>
      <c r="BC50" s="191"/>
      <c r="BD50" s="191"/>
      <c r="BE50" s="191"/>
      <c r="BF50" s="191"/>
    </row>
    <row r="51" spans="1:58" ht="42" customHeight="1" thickBot="1" x14ac:dyDescent="0.3">
      <c r="A51" s="213"/>
      <c r="B51" s="198"/>
      <c r="E51" s="214"/>
      <c r="G51" s="214"/>
      <c r="J51" s="214"/>
      <c r="M51" s="214"/>
      <c r="S51" s="214"/>
      <c r="U51" s="214"/>
      <c r="W51" s="215"/>
      <c r="X51" s="216"/>
    </row>
    <row r="52" spans="1:58" ht="31.5" thickTop="1" x14ac:dyDescent="0.25"/>
    <row r="53" spans="1:58" x14ac:dyDescent="0.25">
      <c r="W53" s="217"/>
      <c r="X53" s="217"/>
    </row>
    <row r="54" spans="1:58" x14ac:dyDescent="0.25">
      <c r="W54" s="218"/>
      <c r="X54" s="218"/>
      <c r="AA54" s="191"/>
      <c r="AB54" s="191"/>
    </row>
    <row r="55" spans="1:58" x14ac:dyDescent="0.25">
      <c r="Y55" s="422"/>
      <c r="Z55" s="422"/>
      <c r="AA55" s="422"/>
      <c r="AB55" s="422"/>
      <c r="AC55" s="422"/>
      <c r="AD55" s="422"/>
      <c r="AE55" s="422"/>
      <c r="AF55" s="425"/>
      <c r="AG55" s="425"/>
      <c r="AH55" s="425"/>
      <c r="AI55" s="425"/>
      <c r="AJ55" s="425"/>
      <c r="AK55" s="425"/>
      <c r="AL55" s="425"/>
    </row>
    <row r="57" spans="1:58" x14ac:dyDescent="0.25">
      <c r="AA57" s="191"/>
      <c r="AB57" s="219"/>
      <c r="AC57" s="219"/>
      <c r="AD57" s="219"/>
      <c r="AE57" s="219"/>
      <c r="AF57" s="191"/>
      <c r="AG57" s="191"/>
      <c r="AH57" s="191"/>
      <c r="AI57" s="191"/>
      <c r="AJ57" s="191"/>
      <c r="AK57" s="191"/>
      <c r="AL57" s="191"/>
      <c r="AM57" s="191"/>
      <c r="AN57" s="191"/>
    </row>
    <row r="58" spans="1:58" x14ac:dyDescent="0.25">
      <c r="AA58" s="191"/>
      <c r="AB58" s="219"/>
      <c r="AC58" s="219"/>
      <c r="AD58" s="219"/>
      <c r="AE58" s="219"/>
      <c r="AF58" s="191"/>
      <c r="AG58" s="191"/>
      <c r="AH58" s="191"/>
      <c r="AI58" s="191"/>
      <c r="AJ58" s="191"/>
      <c r="AK58" s="191"/>
      <c r="AL58" s="191"/>
      <c r="AM58" s="191"/>
      <c r="AN58" s="191"/>
    </row>
    <row r="59" spans="1:58" x14ac:dyDescent="0.25">
      <c r="AA59" s="191"/>
      <c r="AB59" s="219"/>
      <c r="AC59" s="219"/>
      <c r="AD59" s="219"/>
      <c r="AE59" s="219"/>
      <c r="AF59" s="191"/>
      <c r="AG59" s="191"/>
      <c r="AH59" s="191"/>
      <c r="AI59" s="191"/>
      <c r="AJ59" s="191"/>
      <c r="AK59" s="191"/>
      <c r="AL59" s="191"/>
      <c r="AM59" s="191"/>
      <c r="AN59" s="191"/>
    </row>
    <row r="60" spans="1:58" x14ac:dyDescent="0.25">
      <c r="AA60" s="191"/>
      <c r="AB60" s="219"/>
      <c r="AC60" s="219"/>
      <c r="AD60" s="219"/>
      <c r="AE60" s="219"/>
      <c r="AF60" s="191"/>
      <c r="AG60" s="191"/>
      <c r="AH60" s="191"/>
      <c r="AI60" s="191"/>
      <c r="AJ60" s="191"/>
      <c r="AK60" s="191"/>
      <c r="AL60" s="191"/>
      <c r="AM60" s="191"/>
      <c r="AN60" s="191"/>
    </row>
    <row r="61" spans="1:58" x14ac:dyDescent="0.25">
      <c r="AA61" s="191"/>
      <c r="AB61" s="219"/>
      <c r="AC61" s="219"/>
      <c r="AD61" s="219"/>
      <c r="AE61" s="219"/>
      <c r="AF61" s="191"/>
      <c r="AG61" s="191"/>
      <c r="AH61" s="191"/>
      <c r="AI61" s="191"/>
      <c r="AJ61" s="191"/>
      <c r="AK61" s="191"/>
      <c r="AL61" s="191"/>
      <c r="AM61" s="191"/>
      <c r="AN61" s="191"/>
    </row>
    <row r="62" spans="1:58" x14ac:dyDescent="0.25">
      <c r="AA62" s="191"/>
      <c r="AB62" s="219"/>
      <c r="AC62" s="219"/>
      <c r="AD62" s="219"/>
      <c r="AE62" s="219"/>
      <c r="AF62" s="191"/>
      <c r="AG62" s="191"/>
      <c r="AH62" s="191"/>
      <c r="AI62" s="191"/>
      <c r="AJ62" s="191"/>
      <c r="AK62" s="191"/>
      <c r="AL62" s="191"/>
      <c r="AM62" s="191"/>
      <c r="AN62" s="191"/>
    </row>
    <row r="63" spans="1:58" x14ac:dyDescent="0.25">
      <c r="AA63" s="191"/>
      <c r="AB63" s="219"/>
      <c r="AC63" s="219"/>
      <c r="AD63" s="219"/>
      <c r="AE63" s="219"/>
      <c r="AF63" s="191"/>
      <c r="AG63" s="191"/>
      <c r="AH63" s="191"/>
      <c r="AI63" s="191"/>
      <c r="AJ63" s="191"/>
      <c r="AK63" s="191"/>
      <c r="AL63" s="191"/>
      <c r="AM63" s="191"/>
      <c r="AN63" s="191"/>
    </row>
    <row r="64" spans="1:58" x14ac:dyDescent="0.25">
      <c r="AA64" s="191"/>
      <c r="AB64" s="219"/>
      <c r="AC64" s="219"/>
      <c r="AD64" s="219"/>
      <c r="AE64" s="219"/>
      <c r="AF64" s="191"/>
      <c r="AG64" s="191"/>
      <c r="AH64" s="191"/>
      <c r="AI64" s="191"/>
      <c r="AJ64" s="191"/>
      <c r="AK64" s="191"/>
      <c r="AL64" s="191"/>
      <c r="AM64" s="191"/>
      <c r="AN64" s="191"/>
    </row>
    <row r="65" spans="27:40" x14ac:dyDescent="0.25">
      <c r="AA65" s="191"/>
      <c r="AB65" s="219"/>
      <c r="AC65" s="219"/>
      <c r="AD65" s="219"/>
      <c r="AE65" s="219"/>
      <c r="AF65" s="191"/>
      <c r="AG65" s="191"/>
      <c r="AH65" s="191"/>
      <c r="AI65" s="191"/>
      <c r="AJ65" s="191"/>
      <c r="AK65" s="191"/>
      <c r="AL65" s="191"/>
      <c r="AM65" s="191"/>
      <c r="AN65" s="191"/>
    </row>
    <row r="66" spans="27:40" x14ac:dyDescent="0.25">
      <c r="AA66" s="191"/>
      <c r="AB66" s="219"/>
      <c r="AC66" s="219"/>
      <c r="AD66" s="219"/>
      <c r="AE66" s="219"/>
      <c r="AF66" s="191"/>
      <c r="AG66" s="191"/>
      <c r="AH66" s="191"/>
      <c r="AI66" s="191"/>
      <c r="AJ66" s="191"/>
      <c r="AK66" s="191"/>
      <c r="AL66" s="191"/>
      <c r="AM66" s="191"/>
      <c r="AN66" s="191"/>
    </row>
    <row r="67" spans="27:40" x14ac:dyDescent="0.25">
      <c r="AA67" s="191"/>
      <c r="AB67" s="219"/>
      <c r="AC67" s="219"/>
      <c r="AD67" s="219"/>
      <c r="AE67" s="219"/>
      <c r="AF67" s="191"/>
      <c r="AG67" s="191"/>
      <c r="AH67" s="191"/>
      <c r="AI67" s="191"/>
      <c r="AJ67" s="191"/>
      <c r="AK67" s="191"/>
      <c r="AL67" s="191"/>
      <c r="AM67" s="191"/>
      <c r="AN67" s="191"/>
    </row>
    <row r="68" spans="27:40" x14ac:dyDescent="0.25">
      <c r="AA68" s="191"/>
      <c r="AB68" s="219"/>
      <c r="AC68" s="219"/>
      <c r="AD68" s="219"/>
      <c r="AE68" s="219"/>
      <c r="AF68" s="191"/>
      <c r="AG68" s="191"/>
      <c r="AH68" s="191"/>
      <c r="AI68" s="191"/>
      <c r="AJ68" s="191"/>
      <c r="AK68" s="191"/>
      <c r="AL68" s="191"/>
      <c r="AM68" s="191"/>
      <c r="AN68" s="191"/>
    </row>
    <row r="69" spans="27:40" x14ac:dyDescent="0.25">
      <c r="AA69" s="191"/>
      <c r="AB69" s="219"/>
      <c r="AC69" s="219"/>
      <c r="AD69" s="219"/>
      <c r="AE69" s="219"/>
      <c r="AF69" s="191"/>
      <c r="AG69" s="191"/>
      <c r="AH69" s="191"/>
      <c r="AI69" s="191"/>
      <c r="AJ69" s="191"/>
      <c r="AK69" s="191"/>
      <c r="AL69" s="191"/>
      <c r="AM69" s="191"/>
      <c r="AN69" s="191"/>
    </row>
    <row r="70" spans="27:40" x14ac:dyDescent="0.25">
      <c r="AA70" s="191"/>
      <c r="AB70" s="219"/>
      <c r="AC70" s="219"/>
      <c r="AD70" s="219"/>
      <c r="AE70" s="219"/>
      <c r="AF70" s="191"/>
      <c r="AG70" s="191"/>
      <c r="AH70" s="191"/>
      <c r="AI70" s="191"/>
      <c r="AJ70" s="191"/>
      <c r="AK70" s="191"/>
      <c r="AL70" s="191"/>
      <c r="AM70" s="191"/>
      <c r="AN70" s="191"/>
    </row>
    <row r="71" spans="27:40" x14ac:dyDescent="0.25">
      <c r="AA71" s="191"/>
      <c r="AB71" s="219"/>
      <c r="AC71" s="219"/>
      <c r="AD71" s="219"/>
      <c r="AE71" s="219"/>
      <c r="AF71" s="191"/>
      <c r="AG71" s="191"/>
      <c r="AH71" s="191"/>
      <c r="AI71" s="191"/>
      <c r="AJ71" s="191"/>
      <c r="AK71" s="191"/>
      <c r="AL71" s="191"/>
      <c r="AM71" s="191"/>
      <c r="AN71" s="191"/>
    </row>
    <row r="72" spans="27:40" x14ac:dyDescent="0.25">
      <c r="AA72" s="191"/>
      <c r="AB72" s="219"/>
      <c r="AC72" s="219"/>
      <c r="AD72" s="219"/>
      <c r="AE72" s="219"/>
      <c r="AF72" s="191"/>
      <c r="AG72" s="191"/>
      <c r="AH72" s="191"/>
      <c r="AI72" s="191"/>
      <c r="AJ72" s="191"/>
      <c r="AK72" s="191"/>
      <c r="AL72" s="191"/>
      <c r="AM72" s="191"/>
      <c r="AN72" s="191"/>
    </row>
    <row r="73" spans="27:40" x14ac:dyDescent="0.25">
      <c r="AA73" s="191"/>
      <c r="AB73" s="219"/>
      <c r="AC73" s="219"/>
      <c r="AD73" s="219"/>
      <c r="AE73" s="219"/>
      <c r="AF73" s="191"/>
      <c r="AG73" s="191"/>
      <c r="AH73" s="191"/>
      <c r="AI73" s="191"/>
      <c r="AJ73" s="191"/>
      <c r="AK73" s="191"/>
      <c r="AL73" s="191"/>
      <c r="AM73" s="191"/>
      <c r="AN73" s="191"/>
    </row>
    <row r="74" spans="27:40" x14ac:dyDescent="0.25">
      <c r="AA74" s="191"/>
      <c r="AB74" s="219"/>
      <c r="AC74" s="219"/>
      <c r="AD74" s="219"/>
      <c r="AE74" s="219"/>
      <c r="AF74" s="191"/>
      <c r="AG74" s="191"/>
      <c r="AH74" s="191"/>
      <c r="AI74" s="191"/>
      <c r="AJ74" s="191"/>
      <c r="AK74" s="191"/>
      <c r="AL74" s="191"/>
      <c r="AM74" s="191"/>
      <c r="AN74" s="191"/>
    </row>
    <row r="75" spans="27:40" x14ac:dyDescent="0.25">
      <c r="AA75" s="191"/>
      <c r="AB75" s="219"/>
      <c r="AC75" s="219"/>
      <c r="AD75" s="219"/>
      <c r="AE75" s="219"/>
      <c r="AF75" s="191"/>
      <c r="AG75" s="191"/>
      <c r="AH75" s="191"/>
      <c r="AI75" s="191"/>
      <c r="AJ75" s="191"/>
      <c r="AK75" s="191"/>
      <c r="AL75" s="191"/>
      <c r="AM75" s="191"/>
      <c r="AN75" s="191"/>
    </row>
    <row r="76" spans="27:40" x14ac:dyDescent="0.25">
      <c r="AB76" s="219"/>
      <c r="AC76" s="219"/>
      <c r="AD76" s="219"/>
      <c r="AE76" s="219"/>
      <c r="AF76" s="191"/>
      <c r="AG76" s="191"/>
      <c r="AH76" s="191"/>
      <c r="AI76" s="191"/>
      <c r="AJ76" s="191"/>
      <c r="AK76" s="191"/>
      <c r="AL76" s="191"/>
      <c r="AM76" s="191"/>
      <c r="AN76" s="191"/>
    </row>
    <row r="77" spans="27:40" x14ac:dyDescent="0.25">
      <c r="AB77" s="219"/>
      <c r="AC77" s="219"/>
      <c r="AD77" s="219"/>
      <c r="AE77" s="219"/>
      <c r="AF77" s="191"/>
      <c r="AG77" s="191"/>
      <c r="AH77" s="191"/>
      <c r="AI77" s="191"/>
      <c r="AJ77" s="191"/>
      <c r="AK77" s="191"/>
      <c r="AL77" s="191"/>
      <c r="AM77" s="191"/>
      <c r="AN77" s="191"/>
    </row>
    <row r="78" spans="27:40" x14ac:dyDescent="0.25">
      <c r="AB78" s="219"/>
      <c r="AC78" s="219"/>
      <c r="AD78" s="219"/>
      <c r="AE78" s="219"/>
      <c r="AF78" s="191"/>
      <c r="AG78" s="191"/>
      <c r="AH78" s="191"/>
      <c r="AI78" s="191"/>
      <c r="AJ78" s="191"/>
      <c r="AK78" s="191"/>
      <c r="AL78" s="191"/>
    </row>
    <row r="79" spans="27:40" x14ac:dyDescent="0.25">
      <c r="AB79" s="219"/>
      <c r="AC79" s="219"/>
      <c r="AD79" s="219"/>
      <c r="AE79" s="219"/>
      <c r="AI79" s="191"/>
      <c r="AJ79" s="191"/>
      <c r="AK79" s="191"/>
      <c r="AL79" s="191"/>
    </row>
    <row r="80" spans="27:40" x14ac:dyDescent="0.25">
      <c r="AB80" s="219"/>
      <c r="AC80" s="219"/>
      <c r="AD80" s="219"/>
      <c r="AE80" s="219"/>
      <c r="AI80" s="191"/>
      <c r="AJ80" s="191"/>
      <c r="AK80" s="191"/>
      <c r="AL80" s="191"/>
    </row>
    <row r="81" spans="35:38" x14ac:dyDescent="0.25">
      <c r="AI81" s="191"/>
      <c r="AJ81" s="191"/>
      <c r="AK81" s="191"/>
      <c r="AL81" s="191"/>
    </row>
    <row r="82" spans="35:38" x14ac:dyDescent="0.25">
      <c r="AI82" s="191"/>
      <c r="AJ82" s="191"/>
      <c r="AK82" s="191"/>
      <c r="AL82" s="191"/>
    </row>
    <row r="83" spans="35:38" x14ac:dyDescent="0.25">
      <c r="AI83" s="191"/>
      <c r="AJ83" s="191"/>
      <c r="AK83" s="191"/>
      <c r="AL83" s="191"/>
    </row>
    <row r="84" spans="35:38" x14ac:dyDescent="0.25">
      <c r="AI84" s="191"/>
      <c r="AJ84" s="191"/>
      <c r="AK84" s="191"/>
      <c r="AL84" s="191"/>
    </row>
    <row r="85" spans="35:38" x14ac:dyDescent="0.25">
      <c r="AI85" s="191"/>
      <c r="AJ85" s="191"/>
      <c r="AK85" s="191"/>
      <c r="AL85" s="191"/>
    </row>
    <row r="86" spans="35:38" x14ac:dyDescent="0.25">
      <c r="AI86" s="191"/>
      <c r="AJ86" s="191"/>
      <c r="AK86" s="191"/>
      <c r="AL86" s="191"/>
    </row>
    <row r="87" spans="35:38" x14ac:dyDescent="0.25">
      <c r="AI87" s="191"/>
      <c r="AJ87" s="191"/>
      <c r="AK87" s="191"/>
      <c r="AL87" s="191"/>
    </row>
    <row r="88" spans="35:38" x14ac:dyDescent="0.25">
      <c r="AI88" s="191"/>
      <c r="AJ88" s="191"/>
      <c r="AK88" s="191"/>
      <c r="AL88" s="191"/>
    </row>
    <row r="89" spans="35:38" x14ac:dyDescent="0.25">
      <c r="AI89" s="191"/>
      <c r="AJ89" s="191"/>
      <c r="AK89" s="191"/>
      <c r="AL89" s="191"/>
    </row>
    <row r="90" spans="35:38" x14ac:dyDescent="0.25">
      <c r="AI90" s="191"/>
      <c r="AJ90" s="191"/>
      <c r="AK90" s="191"/>
      <c r="AL90" s="191"/>
    </row>
    <row r="91" spans="35:38" x14ac:dyDescent="0.25">
      <c r="AI91" s="191"/>
      <c r="AJ91" s="191"/>
      <c r="AK91" s="191"/>
      <c r="AL91" s="191"/>
    </row>
    <row r="92" spans="35:38" x14ac:dyDescent="0.25">
      <c r="AI92" s="191"/>
      <c r="AJ92" s="191"/>
      <c r="AK92" s="191"/>
      <c r="AL92" s="191"/>
    </row>
    <row r="93" spans="35:38" x14ac:dyDescent="0.25">
      <c r="AI93" s="191"/>
      <c r="AJ93" s="191"/>
      <c r="AK93" s="191"/>
      <c r="AL93" s="191"/>
    </row>
    <row r="94" spans="35:38" x14ac:dyDescent="0.25">
      <c r="AI94" s="191"/>
      <c r="AJ94" s="191"/>
      <c r="AK94" s="191"/>
      <c r="AL94" s="191"/>
    </row>
    <row r="95" spans="35:38" x14ac:dyDescent="0.25">
      <c r="AI95" s="191"/>
      <c r="AJ95" s="191"/>
      <c r="AK95" s="191"/>
      <c r="AL95" s="191"/>
    </row>
    <row r="96" spans="35:38" x14ac:dyDescent="0.25">
      <c r="AI96" s="191"/>
      <c r="AJ96" s="191"/>
      <c r="AK96" s="191"/>
      <c r="AL96" s="191"/>
    </row>
    <row r="97" spans="35:38" x14ac:dyDescent="0.25">
      <c r="AI97" s="191"/>
      <c r="AJ97" s="191"/>
      <c r="AK97" s="191"/>
      <c r="AL97" s="191"/>
    </row>
    <row r="98" spans="35:38" x14ac:dyDescent="0.25">
      <c r="AI98" s="191"/>
      <c r="AJ98" s="191"/>
      <c r="AK98" s="191"/>
      <c r="AL98" s="191"/>
    </row>
    <row r="99" spans="35:38" x14ac:dyDescent="0.25">
      <c r="AI99" s="191"/>
      <c r="AJ99" s="191"/>
      <c r="AK99" s="191"/>
      <c r="AL99" s="191"/>
    </row>
    <row r="100" spans="35:38" x14ac:dyDescent="0.25">
      <c r="AI100" s="191"/>
      <c r="AJ100" s="191"/>
      <c r="AK100" s="191"/>
      <c r="AL100" s="191"/>
    </row>
    <row r="101" spans="35:38" x14ac:dyDescent="0.25">
      <c r="AI101" s="191"/>
      <c r="AJ101" s="191"/>
      <c r="AK101" s="191"/>
      <c r="AL101" s="191"/>
    </row>
    <row r="102" spans="35:38" x14ac:dyDescent="0.25">
      <c r="AI102" s="191"/>
      <c r="AJ102" s="191"/>
      <c r="AK102" s="191"/>
      <c r="AL102" s="191"/>
    </row>
    <row r="103" spans="35:38" x14ac:dyDescent="0.25">
      <c r="AI103" s="191"/>
      <c r="AJ103" s="191"/>
      <c r="AK103" s="191"/>
      <c r="AL103" s="191"/>
    </row>
  </sheetData>
  <mergeCells count="26">
    <mergeCell ref="T8:T9"/>
    <mergeCell ref="U8:U9"/>
    <mergeCell ref="W8:W9"/>
    <mergeCell ref="Y8:AH8"/>
    <mergeCell ref="Y55:AE55"/>
    <mergeCell ref="AF55:AL55"/>
    <mergeCell ref="S8:S9"/>
    <mergeCell ref="A8:A9"/>
    <mergeCell ref="C8:C9"/>
    <mergeCell ref="D8:D9"/>
    <mergeCell ref="E8:E9"/>
    <mergeCell ref="F8:F9"/>
    <mergeCell ref="G8:G9"/>
    <mergeCell ref="I8:J8"/>
    <mergeCell ref="L8:M8"/>
    <mergeCell ref="O8:O9"/>
    <mergeCell ref="P8:P9"/>
    <mergeCell ref="Q8:Q9"/>
    <mergeCell ref="C7:G7"/>
    <mergeCell ref="I7:M7"/>
    <mergeCell ref="O7:W7"/>
    <mergeCell ref="A1:W1"/>
    <mergeCell ref="A2:W2"/>
    <mergeCell ref="A3:W3"/>
    <mergeCell ref="A4:W4"/>
    <mergeCell ref="A5:W5"/>
  </mergeCells>
  <pageMargins left="0.7" right="0.7" top="0.75" bottom="0.75" header="0.3" footer="0.3"/>
  <pageSetup scale="24" orientation="portrait" r:id="rId1"/>
  <colBreaks count="1" manualBreakCount="1">
    <brk id="24" max="6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F125E-485D-4580-875E-749181E3DFBF}">
  <dimension ref="A2:AM17"/>
  <sheetViews>
    <sheetView rightToLeft="1" view="pageBreakPreview" zoomScale="55" zoomScaleNormal="100" zoomScaleSheetLayoutView="55" workbookViewId="0">
      <selection activeCell="A10" sqref="A10"/>
    </sheetView>
  </sheetViews>
  <sheetFormatPr defaultColWidth="9" defaultRowHeight="27.75" x14ac:dyDescent="0.65"/>
  <cols>
    <col min="1" max="1" width="39.28515625" style="1" customWidth="1"/>
    <col min="2" max="2" width="0.42578125" style="1" customWidth="1"/>
    <col min="3" max="3" width="17.7109375" style="1" bestFit="1" customWidth="1"/>
    <col min="4" max="4" width="0.42578125" style="1" customWidth="1"/>
    <col min="5" max="5" width="14.42578125" style="1" bestFit="1" customWidth="1"/>
    <col min="6" max="6" width="0.5703125" style="1" customWidth="1"/>
    <col min="7" max="7" width="19.140625" style="1" bestFit="1" customWidth="1"/>
    <col min="8" max="8" width="0.28515625" style="1" customWidth="1"/>
    <col min="9" max="9" width="19.140625" style="1" bestFit="1" customWidth="1"/>
    <col min="10" max="10" width="0.42578125" style="1" customWidth="1"/>
    <col min="11" max="11" width="11.5703125" style="1" bestFit="1" customWidth="1"/>
    <col min="12" max="12" width="0.42578125" style="1" customWidth="1"/>
    <col min="13" max="13" width="11.5703125" style="1" bestFit="1" customWidth="1"/>
    <col min="14" max="14" width="0.42578125" style="1" customWidth="1"/>
    <col min="15" max="15" width="12.5703125" style="1" bestFit="1" customWidth="1"/>
    <col min="16" max="16" width="0.42578125" style="1" customWidth="1"/>
    <col min="17" max="17" width="24.42578125" style="1" bestFit="1" customWidth="1"/>
    <col min="18" max="18" width="0.5703125" style="1" customWidth="1"/>
    <col min="19" max="19" width="23.5703125" style="1" bestFit="1" customWidth="1"/>
    <col min="20" max="20" width="0.42578125" style="1" customWidth="1"/>
    <col min="21" max="21" width="21" style="1" bestFit="1" customWidth="1"/>
    <col min="22" max="22" width="0.5703125" style="1" customWidth="1"/>
    <col min="23" max="23" width="24.42578125" style="1" bestFit="1" customWidth="1"/>
    <col min="24" max="24" width="0.42578125" style="1" customWidth="1"/>
    <col min="25" max="25" width="13.42578125" style="1" bestFit="1" customWidth="1"/>
    <col min="26" max="26" width="0.5703125" style="1" customWidth="1"/>
    <col min="27" max="27" width="24.140625" style="1" bestFit="1" customWidth="1"/>
    <col min="28" max="28" width="0.85546875" style="1" customWidth="1"/>
    <col min="29" max="29" width="11" style="1" bestFit="1" customWidth="1"/>
    <col min="30" max="30" width="0.5703125" style="1" customWidth="1"/>
    <col min="31" max="31" width="23.5703125" style="1" bestFit="1" customWidth="1"/>
    <col min="32" max="32" width="0.28515625" style="1" customWidth="1"/>
    <col min="33" max="33" width="21.42578125" style="1" bestFit="1" customWidth="1"/>
    <col min="34" max="34" width="0.42578125" style="1" customWidth="1"/>
    <col min="35" max="35" width="23.5703125" style="1" bestFit="1" customWidth="1"/>
    <col min="36" max="36" width="0.42578125" style="1" customWidth="1"/>
    <col min="37" max="37" width="29.42578125" style="1" customWidth="1"/>
    <col min="38" max="38" width="0.28515625" style="1" customWidth="1"/>
    <col min="39" max="39" width="28.28515625" style="1" bestFit="1" customWidth="1"/>
    <col min="40" max="40" width="18" style="1" bestFit="1" customWidth="1"/>
    <col min="41" max="16384" width="9" style="1"/>
  </cols>
  <sheetData>
    <row r="2" spans="1:39" ht="30" x14ac:dyDescent="0.75">
      <c r="A2" s="426" t="s">
        <v>50</v>
      </c>
      <c r="B2" s="426"/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426"/>
      <c r="N2" s="426"/>
      <c r="O2" s="426"/>
      <c r="P2" s="426"/>
      <c r="Q2" s="426"/>
      <c r="R2" s="426"/>
      <c r="S2" s="426"/>
      <c r="T2" s="426"/>
      <c r="U2" s="426"/>
      <c r="V2" s="426"/>
      <c r="W2" s="426"/>
      <c r="X2" s="426"/>
      <c r="Y2" s="426"/>
      <c r="Z2" s="426"/>
      <c r="AA2" s="426"/>
      <c r="AB2" s="426"/>
      <c r="AC2" s="426"/>
      <c r="AD2" s="426"/>
      <c r="AE2" s="426"/>
      <c r="AF2" s="426"/>
      <c r="AG2" s="426"/>
      <c r="AH2" s="426"/>
      <c r="AI2" s="426"/>
      <c r="AJ2" s="426"/>
      <c r="AK2" s="426"/>
    </row>
    <row r="3" spans="1:39" ht="30" x14ac:dyDescent="0.75">
      <c r="A3" s="426" t="s">
        <v>62</v>
      </c>
      <c r="B3" s="426"/>
      <c r="C3" s="426"/>
      <c r="D3" s="426"/>
      <c r="E3" s="426"/>
      <c r="F3" s="426"/>
      <c r="G3" s="426"/>
      <c r="H3" s="426"/>
      <c r="I3" s="426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6"/>
      <c r="AA3" s="426"/>
      <c r="AB3" s="426"/>
      <c r="AC3" s="426"/>
      <c r="AD3" s="426"/>
      <c r="AE3" s="426"/>
      <c r="AF3" s="426"/>
      <c r="AG3" s="426"/>
      <c r="AH3" s="426"/>
      <c r="AI3" s="426"/>
      <c r="AJ3" s="426"/>
      <c r="AK3" s="426"/>
    </row>
    <row r="4" spans="1:39" ht="30" x14ac:dyDescent="0.75">
      <c r="A4" s="426" t="s">
        <v>177</v>
      </c>
      <c r="B4" s="426"/>
      <c r="C4" s="426"/>
      <c r="D4" s="426"/>
      <c r="E4" s="426"/>
      <c r="F4" s="426"/>
      <c r="G4" s="426"/>
      <c r="H4" s="426"/>
      <c r="I4" s="426"/>
      <c r="J4" s="426"/>
      <c r="K4" s="426"/>
      <c r="L4" s="426"/>
      <c r="M4" s="426"/>
      <c r="N4" s="426"/>
      <c r="O4" s="426"/>
      <c r="P4" s="426"/>
      <c r="Q4" s="426"/>
      <c r="R4" s="426"/>
      <c r="S4" s="426"/>
      <c r="T4" s="426"/>
      <c r="U4" s="426"/>
      <c r="V4" s="426"/>
      <c r="W4" s="426"/>
      <c r="X4" s="426"/>
      <c r="Y4" s="426"/>
      <c r="Z4" s="426"/>
      <c r="AA4" s="426"/>
      <c r="AB4" s="426"/>
      <c r="AC4" s="426"/>
      <c r="AD4" s="426"/>
      <c r="AE4" s="426"/>
      <c r="AF4" s="426"/>
      <c r="AG4" s="426"/>
      <c r="AH4" s="426"/>
      <c r="AI4" s="426"/>
      <c r="AJ4" s="426"/>
      <c r="AK4" s="426"/>
    </row>
    <row r="6" spans="1:39" ht="40.5" x14ac:dyDescent="0.65">
      <c r="A6" s="10"/>
    </row>
    <row r="7" spans="1:39" ht="40.5" x14ac:dyDescent="0.65">
      <c r="A7" s="428" t="s">
        <v>141</v>
      </c>
      <c r="B7" s="428"/>
      <c r="C7" s="428"/>
      <c r="D7" s="428"/>
      <c r="E7" s="428"/>
      <c r="F7" s="428"/>
      <c r="G7" s="428"/>
    </row>
    <row r="9" spans="1:39" x14ac:dyDescent="0.65">
      <c r="A9" s="427" t="s">
        <v>174</v>
      </c>
      <c r="B9" s="427"/>
      <c r="C9" s="427"/>
      <c r="D9" s="427"/>
      <c r="E9" s="427"/>
      <c r="F9" s="427"/>
      <c r="G9" s="427"/>
      <c r="H9" s="427"/>
      <c r="I9" s="427"/>
      <c r="J9" s="427"/>
      <c r="K9" s="427"/>
      <c r="L9" s="427"/>
      <c r="M9" s="427"/>
      <c r="N9" s="427"/>
      <c r="O9" s="427"/>
      <c r="P9" s="427"/>
      <c r="Q9" s="427"/>
      <c r="R9" s="427"/>
      <c r="S9" s="427"/>
      <c r="U9" s="429" t="s">
        <v>2</v>
      </c>
      <c r="V9" s="429"/>
      <c r="W9" s="429"/>
      <c r="X9" s="429"/>
      <c r="Y9" s="429"/>
      <c r="Z9" s="429"/>
      <c r="AA9" s="429"/>
      <c r="AC9" s="429" t="s">
        <v>178</v>
      </c>
      <c r="AD9" s="429"/>
      <c r="AE9" s="429"/>
      <c r="AF9" s="429"/>
      <c r="AG9" s="429"/>
      <c r="AH9" s="429"/>
      <c r="AI9" s="429"/>
      <c r="AJ9" s="429"/>
      <c r="AK9" s="429"/>
    </row>
    <row r="10" spans="1:39" s="8" customFormat="1" ht="101.25" x14ac:dyDescent="0.65">
      <c r="A10" s="11" t="s">
        <v>1</v>
      </c>
      <c r="B10" s="12"/>
      <c r="C10" s="13" t="s">
        <v>75</v>
      </c>
      <c r="D10" s="12"/>
      <c r="E10" s="13" t="s">
        <v>76</v>
      </c>
      <c r="F10" s="12"/>
      <c r="G10" s="13" t="s">
        <v>77</v>
      </c>
      <c r="H10" s="12"/>
      <c r="I10" s="13" t="s">
        <v>78</v>
      </c>
      <c r="J10" s="14"/>
      <c r="K10" s="13" t="s">
        <v>12</v>
      </c>
      <c r="L10" s="12"/>
      <c r="M10" s="13" t="s">
        <v>79</v>
      </c>
      <c r="N10" s="14"/>
      <c r="O10" s="13" t="s">
        <v>4</v>
      </c>
      <c r="P10" s="12"/>
      <c r="Q10" s="13" t="s">
        <v>5</v>
      </c>
      <c r="R10" s="30"/>
      <c r="S10" s="13" t="s">
        <v>6</v>
      </c>
      <c r="T10" s="12"/>
      <c r="U10" s="13" t="s">
        <v>4</v>
      </c>
      <c r="V10" s="11"/>
      <c r="W10" s="13" t="s">
        <v>5</v>
      </c>
      <c r="X10" s="11"/>
      <c r="Y10" s="13" t="s">
        <v>4</v>
      </c>
      <c r="Z10" s="12"/>
      <c r="AA10" s="13" t="s">
        <v>11</v>
      </c>
      <c r="AB10" s="12"/>
      <c r="AC10" s="13" t="s">
        <v>4</v>
      </c>
      <c r="AD10" s="12"/>
      <c r="AE10" s="13" t="s">
        <v>80</v>
      </c>
      <c r="AF10" s="12"/>
      <c r="AG10" s="13" t="s">
        <v>5</v>
      </c>
      <c r="AH10" s="12"/>
      <c r="AI10" s="13" t="s">
        <v>6</v>
      </c>
      <c r="AJ10" s="12"/>
      <c r="AK10" s="13" t="s">
        <v>10</v>
      </c>
      <c r="AM10" s="15"/>
    </row>
    <row r="11" spans="1:39" x14ac:dyDescent="0.65">
      <c r="N11" s="16"/>
      <c r="O11" s="16"/>
      <c r="P11" s="16"/>
      <c r="Q11" s="16"/>
      <c r="R11" s="16"/>
      <c r="S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M11" s="16"/>
    </row>
    <row r="12" spans="1:39" ht="28.5" thickBot="1" x14ac:dyDescent="0.7">
      <c r="O12" s="16">
        <f>SUM(O11:O11)</f>
        <v>0</v>
      </c>
      <c r="P12" s="17"/>
      <c r="Q12" s="18">
        <f>SUM(Q11:Q11)</f>
        <v>0</v>
      </c>
      <c r="R12" s="17"/>
      <c r="S12" s="18">
        <f>SUM(S11:S11)</f>
        <v>0</v>
      </c>
      <c r="T12" s="17"/>
      <c r="V12" s="17"/>
      <c r="W12" s="18">
        <f>SUM(W11:W11)</f>
        <v>0</v>
      </c>
      <c r="X12" s="17"/>
      <c r="Y12" s="16"/>
      <c r="Z12" s="17"/>
      <c r="AA12" s="18">
        <f>SUM(AA11:AA11)</f>
        <v>0</v>
      </c>
      <c r="AB12" s="17"/>
      <c r="AC12" s="17"/>
      <c r="AD12" s="17"/>
      <c r="AE12" s="17"/>
      <c r="AF12" s="17"/>
      <c r="AG12" s="17">
        <f>SUM(AG11:AG11)</f>
        <v>0</v>
      </c>
      <c r="AH12" s="17"/>
      <c r="AI12" s="17">
        <f>SUM(AI11:AI11)</f>
        <v>0</v>
      </c>
      <c r="AK12" s="17">
        <f>SUM(AK11:AK11)</f>
        <v>0</v>
      </c>
    </row>
    <row r="13" spans="1:39" ht="28.5" thickTop="1" x14ac:dyDescent="0.65"/>
    <row r="14" spans="1:39" x14ac:dyDescent="0.65">
      <c r="Q14" s="3"/>
      <c r="S14" s="3"/>
      <c r="Y14" s="16"/>
    </row>
    <row r="15" spans="1:39" ht="31.5" x14ac:dyDescent="0.65">
      <c r="Q15" s="3"/>
      <c r="S15" s="3"/>
      <c r="W15" s="3"/>
      <c r="AA15" s="9"/>
    </row>
    <row r="16" spans="1:39" x14ac:dyDescent="0.65">
      <c r="Q16" s="3"/>
      <c r="S16" s="3"/>
      <c r="W16" s="16"/>
      <c r="Y16" s="16"/>
      <c r="AA16" s="16"/>
    </row>
    <row r="17" spans="17:19" x14ac:dyDescent="0.65">
      <c r="Q17" s="16"/>
      <c r="S17" s="16"/>
    </row>
  </sheetData>
  <mergeCells count="7">
    <mergeCell ref="A2:AK2"/>
    <mergeCell ref="A3:AK3"/>
    <mergeCell ref="A4:AK4"/>
    <mergeCell ref="A9:S9"/>
    <mergeCell ref="A7:G7"/>
    <mergeCell ref="U9:AA9"/>
    <mergeCell ref="AC9:AK9"/>
  </mergeCells>
  <pageMargins left="0.7" right="0.7" top="0.75" bottom="0.75" header="0.3" footer="0.3"/>
  <pageSetup scale="22" orientation="portrait" r:id="rId1"/>
  <colBreaks count="1" manualBreakCount="1">
    <brk id="3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R49"/>
  <sheetViews>
    <sheetView rightToLeft="1" view="pageBreakPreview" zoomScale="85" zoomScaleNormal="100" zoomScaleSheetLayoutView="85" workbookViewId="0">
      <selection activeCell="C26" sqref="C26"/>
    </sheetView>
  </sheetViews>
  <sheetFormatPr defaultColWidth="9.140625" defaultRowHeight="24.75" x14ac:dyDescent="0.6"/>
  <cols>
    <col min="1" max="1" width="58.85546875" style="21" customWidth="1"/>
    <col min="2" max="2" width="1" style="21" customWidth="1"/>
    <col min="3" max="3" width="29.28515625" style="21" bestFit="1" customWidth="1"/>
    <col min="4" max="4" width="1" style="21" customWidth="1"/>
    <col min="5" max="5" width="31.85546875" style="21" bestFit="1" customWidth="1"/>
    <col min="6" max="6" width="1" style="21" customWidth="1"/>
    <col min="7" max="7" width="32.140625" style="21" bestFit="1" customWidth="1"/>
    <col min="8" max="8" width="1" style="21" customWidth="1"/>
    <col min="9" max="9" width="31.85546875" style="21" bestFit="1" customWidth="1"/>
    <col min="10" max="10" width="1" style="21" customWidth="1"/>
    <col min="11" max="11" width="15.7109375" style="54" customWidth="1"/>
    <col min="12" max="12" width="1" style="21" customWidth="1"/>
    <col min="13" max="13" width="13.85546875" style="21" customWidth="1"/>
    <col min="14" max="14" width="27.140625" style="21" customWidth="1"/>
    <col min="15" max="15" width="29.140625" style="21" customWidth="1"/>
    <col min="16" max="16" width="12.5703125" style="21" customWidth="1"/>
    <col min="17" max="17" width="27.140625" style="21" customWidth="1"/>
    <col min="18" max="18" width="12.5703125" style="21" bestFit="1" customWidth="1"/>
    <col min="19" max="16384" width="9.140625" style="21"/>
  </cols>
  <sheetData>
    <row r="2" spans="1:18" ht="26.25" x14ac:dyDescent="0.65">
      <c r="A2" s="431" t="str">
        <f>سهام!A2</f>
        <v>صندوق سرمایه‌گذاری آهنگ سهام کیان</v>
      </c>
      <c r="B2" s="431"/>
      <c r="C2" s="431"/>
      <c r="D2" s="431"/>
      <c r="E2" s="431"/>
      <c r="F2" s="431"/>
      <c r="G2" s="431"/>
      <c r="H2" s="431"/>
      <c r="I2" s="431"/>
      <c r="J2" s="431"/>
      <c r="K2" s="431"/>
    </row>
    <row r="3" spans="1:18" ht="26.25" x14ac:dyDescent="0.65">
      <c r="A3" s="431" t="str">
        <f>سهام!A3</f>
        <v>صورت وضعیت پرتفوی</v>
      </c>
      <c r="B3" s="431"/>
      <c r="C3" s="431"/>
      <c r="D3" s="431"/>
      <c r="E3" s="431"/>
      <c r="F3" s="431"/>
      <c r="G3" s="431"/>
      <c r="H3" s="431"/>
      <c r="I3" s="431"/>
      <c r="J3" s="431"/>
      <c r="K3" s="431"/>
    </row>
    <row r="4" spans="1:18" ht="26.25" x14ac:dyDescent="0.65">
      <c r="A4" s="431" t="str">
        <f>سهام!A4</f>
        <v>برای ماه منتهی به 1405/06/31</v>
      </c>
      <c r="B4" s="431"/>
      <c r="C4" s="431"/>
      <c r="D4" s="431"/>
      <c r="E4" s="431"/>
      <c r="F4" s="431"/>
      <c r="G4" s="431"/>
      <c r="H4" s="431"/>
      <c r="I4" s="431"/>
      <c r="J4" s="431"/>
      <c r="K4" s="431"/>
    </row>
    <row r="5" spans="1:18" ht="26.25" x14ac:dyDescent="0.6">
      <c r="C5" s="432"/>
      <c r="D5" s="432"/>
      <c r="E5" s="432"/>
    </row>
    <row r="6" spans="1:18" ht="33.75" x14ac:dyDescent="0.6">
      <c r="A6" s="434" t="s">
        <v>142</v>
      </c>
      <c r="B6" s="434"/>
      <c r="C6" s="434"/>
      <c r="D6" s="434"/>
      <c r="E6" s="434"/>
      <c r="F6" s="434"/>
      <c r="G6" s="434"/>
      <c r="H6" s="434"/>
      <c r="I6" s="434"/>
      <c r="J6" s="434"/>
      <c r="K6" s="434"/>
      <c r="M6" s="395"/>
      <c r="N6" s="430"/>
      <c r="O6" s="430"/>
      <c r="P6" s="430"/>
      <c r="Q6" s="395"/>
      <c r="R6" s="395"/>
    </row>
    <row r="7" spans="1:18" ht="32.25" customHeight="1" thickBot="1" x14ac:dyDescent="0.65">
      <c r="A7" s="432" t="s">
        <v>14</v>
      </c>
      <c r="C7" s="55" t="str">
        <f>سهام!C9</f>
        <v>1405/05/31</v>
      </c>
      <c r="E7" s="433" t="s">
        <v>2</v>
      </c>
      <c r="F7" s="433" t="s">
        <v>2</v>
      </c>
      <c r="G7" s="433" t="s">
        <v>2</v>
      </c>
      <c r="I7" s="433" t="str">
        <f>سهام!Q9</f>
        <v>1405/06/31</v>
      </c>
      <c r="J7" s="433" t="s">
        <v>3</v>
      </c>
      <c r="K7" s="433" t="s">
        <v>3</v>
      </c>
      <c r="M7" s="395"/>
      <c r="N7" s="430"/>
      <c r="O7" s="430"/>
      <c r="P7" s="430"/>
      <c r="Q7" s="395"/>
      <c r="R7" s="395"/>
    </row>
    <row r="8" spans="1:18" ht="52.5" x14ac:dyDescent="0.75">
      <c r="A8" s="432" t="s">
        <v>14</v>
      </c>
      <c r="C8" s="181" t="s">
        <v>15</v>
      </c>
      <c r="E8" s="181" t="s">
        <v>16</v>
      </c>
      <c r="G8" s="181" t="s">
        <v>17</v>
      </c>
      <c r="I8" s="181" t="s">
        <v>15</v>
      </c>
      <c r="K8" s="182" t="s">
        <v>13</v>
      </c>
      <c r="M8" s="31"/>
      <c r="N8" s="31"/>
      <c r="O8" s="31"/>
      <c r="P8" s="31"/>
      <c r="Q8" s="31"/>
      <c r="R8" s="31"/>
    </row>
    <row r="9" spans="1:18" ht="31.5" x14ac:dyDescent="0.75">
      <c r="A9" s="56" t="s">
        <v>115</v>
      </c>
      <c r="B9" s="56"/>
      <c r="C9" s="31">
        <v>4695257</v>
      </c>
      <c r="D9" s="31"/>
      <c r="E9" s="31">
        <v>19854</v>
      </c>
      <c r="F9" s="31"/>
      <c r="G9" s="31">
        <v>0</v>
      </c>
      <c r="H9" s="31"/>
      <c r="I9" s="31">
        <v>4715111</v>
      </c>
      <c r="J9" s="31"/>
      <c r="K9" s="170">
        <f>I9/'جمع درآمدها'!$J$6</f>
        <v>5.350396656791532E-7</v>
      </c>
      <c r="M9" s="31"/>
      <c r="N9" s="31"/>
      <c r="O9" s="31"/>
      <c r="P9" s="31"/>
      <c r="Q9" s="31"/>
      <c r="R9" s="31"/>
    </row>
    <row r="10" spans="1:18" ht="31.5" x14ac:dyDescent="0.75">
      <c r="A10" s="56" t="s">
        <v>116</v>
      </c>
      <c r="B10" s="56"/>
      <c r="C10" s="31">
        <v>9407891634</v>
      </c>
      <c r="D10" s="31"/>
      <c r="E10" s="31">
        <v>1780566751467</v>
      </c>
      <c r="F10" s="31"/>
      <c r="G10" s="31">
        <v>1764523803400</v>
      </c>
      <c r="H10" s="31"/>
      <c r="I10" s="31">
        <v>25450839701</v>
      </c>
      <c r="J10" s="31"/>
      <c r="K10" s="170">
        <f>I10/'جمع درآمدها'!$J$6</f>
        <v>2.8879932550637216E-3</v>
      </c>
      <c r="M10" s="31"/>
      <c r="N10" s="31"/>
      <c r="O10" s="31"/>
      <c r="P10" s="31"/>
      <c r="Q10" s="31"/>
      <c r="R10" s="31"/>
    </row>
    <row r="11" spans="1:18" ht="31.5" x14ac:dyDescent="0.75">
      <c r="A11" s="56" t="s">
        <v>125</v>
      </c>
      <c r="B11" s="56"/>
      <c r="C11" s="31">
        <v>775342</v>
      </c>
      <c r="D11" s="31"/>
      <c r="E11" s="31">
        <v>0</v>
      </c>
      <c r="F11" s="31"/>
      <c r="G11" s="31">
        <v>0</v>
      </c>
      <c r="H11" s="31"/>
      <c r="I11" s="31">
        <v>775342</v>
      </c>
      <c r="J11" s="31"/>
      <c r="K11" s="170">
        <f>I11/'جمع درآمدها'!$J$6</f>
        <v>8.7980691115650507E-8</v>
      </c>
      <c r="M11" s="31"/>
      <c r="N11" s="31"/>
      <c r="O11" s="31"/>
      <c r="P11" s="31"/>
      <c r="Q11" s="31"/>
      <c r="R11" s="31"/>
    </row>
    <row r="12" spans="1:18" ht="31.5" x14ac:dyDescent="0.75">
      <c r="A12" s="56" t="s">
        <v>117</v>
      </c>
      <c r="B12" s="56"/>
      <c r="C12" s="31">
        <v>133679177</v>
      </c>
      <c r="D12" s="31"/>
      <c r="E12" s="31">
        <v>564738</v>
      </c>
      <c r="F12" s="31"/>
      <c r="G12" s="31">
        <v>0</v>
      </c>
      <c r="H12" s="31"/>
      <c r="I12" s="31">
        <v>134243915</v>
      </c>
      <c r="J12" s="31"/>
      <c r="K12" s="170">
        <f>I12/'جمع درآمدها'!$J$6</f>
        <v>1.5233113154931168E-5</v>
      </c>
      <c r="M12" s="31"/>
      <c r="N12" s="31"/>
      <c r="O12" s="31"/>
      <c r="P12" s="31"/>
      <c r="Q12" s="31"/>
      <c r="R12" s="31"/>
    </row>
    <row r="13" spans="1:18" ht="31.5" x14ac:dyDescent="0.75">
      <c r="A13" s="56" t="s">
        <v>118</v>
      </c>
      <c r="B13" s="56"/>
      <c r="C13" s="31">
        <v>553387</v>
      </c>
      <c r="D13" s="31"/>
      <c r="E13" s="31">
        <v>2340</v>
      </c>
      <c r="F13" s="31"/>
      <c r="G13" s="31">
        <v>0</v>
      </c>
      <c r="H13" s="31"/>
      <c r="I13" s="31">
        <v>555727</v>
      </c>
      <c r="J13" s="31"/>
      <c r="K13" s="170">
        <f>I13/'جمع درآمدها'!$J$6</f>
        <v>6.3060230880859166E-8</v>
      </c>
      <c r="M13" s="31"/>
      <c r="N13" s="31"/>
      <c r="O13" s="31"/>
      <c r="P13" s="31"/>
      <c r="Q13" s="31"/>
      <c r="R13" s="31"/>
    </row>
    <row r="14" spans="1:18" ht="31.5" x14ac:dyDescent="0.75">
      <c r="A14" s="56" t="s">
        <v>120</v>
      </c>
      <c r="B14" s="56"/>
      <c r="C14" s="31">
        <v>1478159</v>
      </c>
      <c r="D14" s="31"/>
      <c r="E14" s="31">
        <v>6250</v>
      </c>
      <c r="F14" s="31"/>
      <c r="G14" s="31">
        <v>0</v>
      </c>
      <c r="H14" s="31"/>
      <c r="I14" s="31">
        <v>1484409</v>
      </c>
      <c r="J14" s="31"/>
      <c r="K14" s="170">
        <f>I14/'جمع درآمدها'!$J$6</f>
        <v>1.6844093279906371E-7</v>
      </c>
      <c r="M14" s="31"/>
      <c r="N14" s="31"/>
      <c r="O14" s="31"/>
      <c r="P14" s="31"/>
      <c r="Q14" s="31"/>
      <c r="R14" s="31"/>
    </row>
    <row r="15" spans="1:18" ht="31.5" x14ac:dyDescent="0.75">
      <c r="A15" s="56" t="s">
        <v>111</v>
      </c>
      <c r="B15" s="56"/>
      <c r="C15" s="31">
        <v>134129083</v>
      </c>
      <c r="D15" s="31"/>
      <c r="E15" s="31">
        <v>567181</v>
      </c>
      <c r="F15" s="31"/>
      <c r="G15" s="31">
        <v>0</v>
      </c>
      <c r="H15" s="31"/>
      <c r="I15" s="31">
        <v>134696264</v>
      </c>
      <c r="J15" s="31"/>
      <c r="K15" s="170">
        <f>I15/'جمع درآمدها'!$J$6</f>
        <v>1.5284442732905111E-5</v>
      </c>
      <c r="M15" s="31"/>
      <c r="N15" s="31"/>
      <c r="O15" s="31"/>
      <c r="P15" s="31"/>
      <c r="Q15" s="31"/>
      <c r="R15" s="31"/>
    </row>
    <row r="16" spans="1:18" ht="31.5" x14ac:dyDescent="0.75">
      <c r="A16" s="56" t="s">
        <v>123</v>
      </c>
      <c r="B16" s="56"/>
      <c r="C16" s="31">
        <v>1050814</v>
      </c>
      <c r="D16" s="31"/>
      <c r="E16" s="31">
        <v>4443</v>
      </c>
      <c r="F16" s="31"/>
      <c r="G16" s="31">
        <v>0</v>
      </c>
      <c r="H16" s="31"/>
      <c r="I16" s="31">
        <v>1055257</v>
      </c>
      <c r="J16" s="31"/>
      <c r="K16" s="170">
        <f>I16/'جمع درآمدها'!$J$6</f>
        <v>1.1974359723145142E-7</v>
      </c>
      <c r="M16" s="31"/>
      <c r="N16" s="31"/>
      <c r="O16" s="31"/>
      <c r="P16" s="31"/>
      <c r="Q16" s="31"/>
      <c r="R16" s="31"/>
    </row>
    <row r="17" spans="1:18" ht="31.5" x14ac:dyDescent="0.75">
      <c r="A17" s="56" t="s">
        <v>124</v>
      </c>
      <c r="B17" s="56"/>
      <c r="C17" s="31">
        <v>290836</v>
      </c>
      <c r="D17" s="31"/>
      <c r="E17" s="31">
        <v>0</v>
      </c>
      <c r="F17" s="31"/>
      <c r="G17" s="31">
        <v>0</v>
      </c>
      <c r="H17" s="31"/>
      <c r="I17" s="31">
        <v>290836</v>
      </c>
      <c r="J17" s="31"/>
      <c r="K17" s="170">
        <f>I17/'جمع درآمدها'!$J$6</f>
        <v>3.3002149092028202E-8</v>
      </c>
      <c r="M17" s="31"/>
      <c r="N17" s="31"/>
      <c r="O17" s="31"/>
      <c r="P17" s="31"/>
      <c r="Q17" s="31"/>
      <c r="R17" s="31"/>
    </row>
    <row r="18" spans="1:18" ht="31.5" x14ac:dyDescent="0.75">
      <c r="A18" s="56" t="s">
        <v>126</v>
      </c>
      <c r="B18" s="56"/>
      <c r="C18" s="31">
        <v>685038901</v>
      </c>
      <c r="D18" s="31"/>
      <c r="E18" s="31">
        <v>2909069</v>
      </c>
      <c r="F18" s="31"/>
      <c r="G18" s="31">
        <v>0</v>
      </c>
      <c r="H18" s="31"/>
      <c r="I18" s="31">
        <v>687947970</v>
      </c>
      <c r="J18" s="31"/>
      <c r="K18" s="170">
        <f>I18/'جمع درآمدها'!$J$6</f>
        <v>7.8063793593290191E-5</v>
      </c>
      <c r="M18" s="31"/>
      <c r="N18" s="31"/>
      <c r="O18" s="31"/>
      <c r="P18" s="31"/>
      <c r="Q18" s="31"/>
      <c r="R18" s="31"/>
    </row>
    <row r="19" spans="1:18" ht="31.5" x14ac:dyDescent="0.75">
      <c r="A19" s="56" t="s">
        <v>154</v>
      </c>
      <c r="B19" s="56"/>
      <c r="C19" s="31">
        <v>1692617802</v>
      </c>
      <c r="D19" s="31"/>
      <c r="E19" s="31">
        <v>7187828</v>
      </c>
      <c r="F19" s="31"/>
      <c r="G19" s="31">
        <v>0</v>
      </c>
      <c r="H19" s="31"/>
      <c r="I19" s="31">
        <v>1699805630</v>
      </c>
      <c r="J19" s="31"/>
      <c r="K19" s="170">
        <f>I19/'جمع درآمدها'!$J$6</f>
        <v>1.9288272025722031E-4</v>
      </c>
      <c r="M19" s="31"/>
      <c r="N19" s="31"/>
      <c r="O19" s="31"/>
      <c r="P19" s="31"/>
      <c r="Q19" s="31"/>
      <c r="R19" s="31"/>
    </row>
    <row r="20" spans="1:18" ht="31.5" x14ac:dyDescent="0.75">
      <c r="A20" s="56" t="s">
        <v>154</v>
      </c>
      <c r="B20" s="56"/>
      <c r="C20" s="31">
        <v>489907920620</v>
      </c>
      <c r="D20" s="31"/>
      <c r="E20" s="31">
        <v>1152588505913</v>
      </c>
      <c r="F20" s="31"/>
      <c r="G20" s="31">
        <v>350002160000</v>
      </c>
      <c r="H20" s="31"/>
      <c r="I20" s="31">
        <v>1292494266533</v>
      </c>
      <c r="J20" s="31"/>
      <c r="K20" s="170">
        <f>I20/'جمع درآمدها'!$J$6</f>
        <v>0.14666371592482946</v>
      </c>
      <c r="M20" s="31"/>
      <c r="N20" s="31"/>
      <c r="O20" s="31"/>
      <c r="P20" s="31"/>
      <c r="Q20" s="31"/>
      <c r="R20" s="31"/>
    </row>
    <row r="21" spans="1:18" ht="30.75" thickBot="1" x14ac:dyDescent="0.8">
      <c r="C21" s="304">
        <f>SUM(C9:C20)</f>
        <v>501970121012</v>
      </c>
      <c r="D21" s="304">
        <f t="shared" ref="D21:H21" si="0">SUM(D9:D18)</f>
        <v>0</v>
      </c>
      <c r="E21" s="304">
        <f>SUM(E9:E20)</f>
        <v>2933166519083</v>
      </c>
      <c r="F21" s="304">
        <f t="shared" si="0"/>
        <v>0</v>
      </c>
      <c r="G21" s="304">
        <f>SUM(G9:G20)</f>
        <v>2114525963400</v>
      </c>
      <c r="H21" s="304">
        <f t="shared" si="0"/>
        <v>0</v>
      </c>
      <c r="I21" s="304">
        <f>SUM(I9:I20)</f>
        <v>1320610676695</v>
      </c>
      <c r="J21" s="304">
        <f>SUM(J9:J15)</f>
        <v>0</v>
      </c>
      <c r="K21" s="305">
        <f>SUM(K9:K20)</f>
        <v>0.14985418051689833</v>
      </c>
    </row>
    <row r="22" spans="1:18" ht="25.5" thickTop="1" x14ac:dyDescent="0.6">
      <c r="C22" s="183"/>
      <c r="E22" s="58"/>
    </row>
    <row r="23" spans="1:18" x14ac:dyDescent="0.6">
      <c r="C23" s="59"/>
      <c r="E23" s="300"/>
      <c r="G23" s="59"/>
      <c r="I23" s="59"/>
      <c r="K23" s="21"/>
    </row>
    <row r="24" spans="1:18" x14ac:dyDescent="0.6">
      <c r="C24" s="59"/>
      <c r="D24" s="59"/>
      <c r="E24" s="59"/>
      <c r="F24" s="59"/>
      <c r="G24" s="59"/>
      <c r="H24" s="59"/>
      <c r="I24" s="59"/>
      <c r="K24" s="21"/>
    </row>
    <row r="25" spans="1:18" x14ac:dyDescent="0.6">
      <c r="K25" s="21"/>
    </row>
    <row r="26" spans="1:18" s="113" customFormat="1" ht="31.5" x14ac:dyDescent="0.75"/>
    <row r="27" spans="1:18" x14ac:dyDescent="0.6">
      <c r="K27" s="21"/>
    </row>
    <row r="28" spans="1:18" x14ac:dyDescent="0.6">
      <c r="K28" s="21"/>
    </row>
    <row r="29" spans="1:18" x14ac:dyDescent="0.6">
      <c r="K29" s="21"/>
    </row>
    <row r="30" spans="1:18" x14ac:dyDescent="0.6">
      <c r="K30" s="21"/>
    </row>
    <row r="31" spans="1:18" x14ac:dyDescent="0.6">
      <c r="K31" s="21"/>
    </row>
    <row r="32" spans="1:18" x14ac:dyDescent="0.6">
      <c r="K32" s="21"/>
    </row>
    <row r="33" spans="5:11" x14ac:dyDescent="0.6">
      <c r="K33" s="21"/>
    </row>
    <row r="34" spans="5:11" x14ac:dyDescent="0.6">
      <c r="K34" s="21"/>
    </row>
    <row r="35" spans="5:11" x14ac:dyDescent="0.6">
      <c r="K35" s="21"/>
    </row>
    <row r="36" spans="5:11" x14ac:dyDescent="0.6">
      <c r="E36" s="58"/>
    </row>
    <row r="37" spans="5:11" x14ac:dyDescent="0.6">
      <c r="E37" s="58"/>
    </row>
    <row r="38" spans="5:11" x14ac:dyDescent="0.6">
      <c r="E38" s="58"/>
    </row>
    <row r="39" spans="5:11" x14ac:dyDescent="0.6">
      <c r="E39" s="58"/>
    </row>
    <row r="40" spans="5:11" x14ac:dyDescent="0.6">
      <c r="E40" s="58"/>
    </row>
    <row r="41" spans="5:11" x14ac:dyDescent="0.6">
      <c r="E41" s="58"/>
    </row>
    <row r="42" spans="5:11" x14ac:dyDescent="0.6">
      <c r="E42" s="58"/>
    </row>
    <row r="43" spans="5:11" x14ac:dyDescent="0.6">
      <c r="E43" s="58"/>
    </row>
    <row r="44" spans="5:11" x14ac:dyDescent="0.6">
      <c r="E44" s="58"/>
    </row>
    <row r="45" spans="5:11" x14ac:dyDescent="0.6">
      <c r="E45" s="58"/>
    </row>
    <row r="46" spans="5:11" x14ac:dyDescent="0.6">
      <c r="E46" s="58"/>
    </row>
    <row r="47" spans="5:11" x14ac:dyDescent="0.6">
      <c r="E47" s="58"/>
    </row>
    <row r="48" spans="5:11" x14ac:dyDescent="0.6">
      <c r="E48" s="58"/>
    </row>
    <row r="49" spans="5:5" x14ac:dyDescent="0.6">
      <c r="E49" s="58"/>
    </row>
  </sheetData>
  <mergeCells count="11">
    <mergeCell ref="M6:M7"/>
    <mergeCell ref="N6:P7"/>
    <mergeCell ref="Q6:R7"/>
    <mergeCell ref="A2:K2"/>
    <mergeCell ref="A3:K3"/>
    <mergeCell ref="A4:K4"/>
    <mergeCell ref="A7:A8"/>
    <mergeCell ref="I7:K7"/>
    <mergeCell ref="C5:E5"/>
    <mergeCell ref="E7:G7"/>
    <mergeCell ref="A6:K6"/>
  </mergeCells>
  <pageMargins left="0.7" right="0.7" top="0.75" bottom="0.75" header="0.3" footer="0.3"/>
  <pageSetup paperSize="9"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42"/>
  <sheetViews>
    <sheetView rightToLeft="1" view="pageBreakPreview" zoomScale="90" zoomScaleNormal="100" zoomScaleSheetLayoutView="90" workbookViewId="0">
      <selection activeCell="E17" sqref="E17"/>
    </sheetView>
  </sheetViews>
  <sheetFormatPr defaultColWidth="9.140625" defaultRowHeight="27.75" x14ac:dyDescent="0.65"/>
  <cols>
    <col min="1" max="1" width="60.28515625" style="1" bestFit="1" customWidth="1"/>
    <col min="2" max="2" width="1" style="1" customWidth="1"/>
    <col min="3" max="3" width="27.28515625" style="5" bestFit="1" customWidth="1"/>
    <col min="4" max="4" width="1" style="1" customWidth="1"/>
    <col min="5" max="5" width="35.42578125" style="1" bestFit="1" customWidth="1"/>
    <col min="6" max="6" width="1" style="1" customWidth="1"/>
    <col min="7" max="7" width="28" style="1" bestFit="1" customWidth="1"/>
    <col min="8" max="8" width="1" style="1" customWidth="1"/>
    <col min="9" max="9" width="25.5703125" style="1" customWidth="1"/>
    <col min="10" max="10" width="37.42578125" style="1" customWidth="1"/>
    <col min="11" max="11" width="26.140625" style="1" bestFit="1" customWidth="1"/>
    <col min="12" max="12" width="9.140625" style="1"/>
    <col min="13" max="13" width="22.85546875" style="1" bestFit="1" customWidth="1"/>
    <col min="14" max="14" width="3.85546875" style="1" customWidth="1"/>
    <col min="15" max="15" width="22.85546875" style="1" bestFit="1" customWidth="1"/>
    <col min="16" max="16" width="20" style="1" bestFit="1" customWidth="1"/>
    <col min="17" max="17" width="12.7109375" style="1" customWidth="1"/>
    <col min="18" max="16384" width="9.140625" style="1"/>
  </cols>
  <sheetData>
    <row r="2" spans="1:17" ht="30" x14ac:dyDescent="0.65">
      <c r="A2" s="435" t="s">
        <v>50</v>
      </c>
      <c r="B2" s="435"/>
      <c r="C2" s="435"/>
      <c r="D2" s="435"/>
      <c r="E2" s="435"/>
      <c r="F2" s="435"/>
      <c r="G2" s="435"/>
      <c r="H2" s="435"/>
      <c r="I2" s="435"/>
      <c r="J2" s="3"/>
    </row>
    <row r="3" spans="1:17" ht="30" x14ac:dyDescent="0.65">
      <c r="A3" s="435" t="s">
        <v>18</v>
      </c>
      <c r="B3" s="435" t="s">
        <v>18</v>
      </c>
      <c r="C3" s="435"/>
      <c r="D3" s="435"/>
      <c r="E3" s="435" t="s">
        <v>18</v>
      </c>
      <c r="F3" s="435" t="s">
        <v>18</v>
      </c>
      <c r="G3" s="435" t="s">
        <v>18</v>
      </c>
      <c r="H3" s="435"/>
      <c r="I3" s="435"/>
      <c r="J3" s="3"/>
    </row>
    <row r="4" spans="1:17" ht="30" x14ac:dyDescent="0.65">
      <c r="A4" s="435" t="str">
        <f>سهام!A4</f>
        <v>برای ماه منتهی به 1405/06/31</v>
      </c>
      <c r="B4" s="435" t="s">
        <v>0</v>
      </c>
      <c r="C4" s="435"/>
      <c r="D4" s="435"/>
      <c r="E4" s="435" t="s">
        <v>0</v>
      </c>
      <c r="F4" s="435" t="s">
        <v>0</v>
      </c>
      <c r="G4" s="435" t="s">
        <v>0</v>
      </c>
      <c r="H4" s="435"/>
      <c r="I4" s="435"/>
      <c r="J4" s="3"/>
    </row>
    <row r="5" spans="1:17" ht="33.75" x14ac:dyDescent="0.65">
      <c r="A5" s="32"/>
      <c r="B5" s="32"/>
      <c r="C5" s="32"/>
      <c r="D5" s="32"/>
      <c r="E5" s="32"/>
      <c r="F5" s="32"/>
      <c r="G5" s="32"/>
      <c r="H5" s="32"/>
      <c r="I5" s="32"/>
      <c r="J5" s="301">
        <v>4332832826585</v>
      </c>
      <c r="K5" s="51" t="s">
        <v>73</v>
      </c>
    </row>
    <row r="6" spans="1:17" ht="33.75" x14ac:dyDescent="0.65">
      <c r="A6" s="436" t="s">
        <v>54</v>
      </c>
      <c r="B6" s="436"/>
      <c r="C6" s="436"/>
      <c r="D6" s="436"/>
      <c r="E6" s="436"/>
      <c r="F6" s="436"/>
      <c r="G6" s="436"/>
      <c r="J6" s="301">
        <v>8812638206954</v>
      </c>
      <c r="K6" s="51" t="s">
        <v>69</v>
      </c>
    </row>
    <row r="7" spans="1:17" ht="28.5" x14ac:dyDescent="0.65">
      <c r="A7" s="60"/>
      <c r="B7" s="60"/>
      <c r="C7" s="437" t="s">
        <v>179</v>
      </c>
      <c r="D7" s="437"/>
      <c r="E7" s="437"/>
      <c r="F7" s="437"/>
      <c r="G7" s="437"/>
      <c r="H7" s="437"/>
      <c r="I7" s="437"/>
      <c r="J7" s="3"/>
    </row>
    <row r="8" spans="1:17" ht="64.5" customHeight="1" thickBot="1" x14ac:dyDescent="0.7">
      <c r="A8" s="61" t="s">
        <v>22</v>
      </c>
      <c r="C8" s="61" t="s">
        <v>53</v>
      </c>
      <c r="E8" s="61" t="s">
        <v>15</v>
      </c>
      <c r="G8" s="61" t="s">
        <v>40</v>
      </c>
      <c r="I8" s="123" t="s">
        <v>10</v>
      </c>
      <c r="J8" s="62"/>
      <c r="K8" s="62"/>
      <c r="L8" s="62"/>
      <c r="M8" s="62"/>
      <c r="N8" s="62"/>
      <c r="O8" s="62"/>
      <c r="P8" s="62"/>
      <c r="Q8" s="62"/>
    </row>
    <row r="9" spans="1:17" ht="31.5" customHeight="1" x14ac:dyDescent="0.65">
      <c r="A9" s="109" t="s">
        <v>88</v>
      </c>
      <c r="B9" s="109"/>
      <c r="C9" s="110" t="s">
        <v>90</v>
      </c>
      <c r="E9" s="105">
        <f>'سرمایه‌گذاری در سهام '!S50</f>
        <v>4113468566297</v>
      </c>
      <c r="F9" s="103"/>
      <c r="G9" s="107">
        <f>E9/$J$5</f>
        <v>0.94937163073958342</v>
      </c>
      <c r="H9" s="108"/>
      <c r="I9" s="107">
        <f>E9/$J$6</f>
        <v>0.46676925452937423</v>
      </c>
      <c r="J9" s="62"/>
      <c r="K9" s="3"/>
      <c r="L9" s="62"/>
      <c r="M9" s="62"/>
      <c r="N9" s="62"/>
      <c r="O9" s="62"/>
      <c r="P9" s="62"/>
      <c r="Q9" s="62"/>
    </row>
    <row r="10" spans="1:17" ht="31.5" customHeight="1" x14ac:dyDescent="0.65">
      <c r="A10" s="109" t="s">
        <v>146</v>
      </c>
      <c r="B10" s="109"/>
      <c r="C10" s="110" t="s">
        <v>91</v>
      </c>
      <c r="E10" s="105">
        <f>'درآمد سرمایه گذاری در کالا  '!S12</f>
        <v>126092629289</v>
      </c>
      <c r="F10" s="103"/>
      <c r="G10" s="107">
        <f t="shared" ref="G10:G12" si="0">E10/$J$5</f>
        <v>2.910166035378341E-2</v>
      </c>
      <c r="H10" s="108"/>
      <c r="I10" s="107">
        <f>E10/$J$6</f>
        <v>1.430815906972115E-2</v>
      </c>
      <c r="J10" s="62"/>
      <c r="K10" s="3"/>
      <c r="L10" s="62"/>
      <c r="M10" s="62"/>
      <c r="N10" s="62"/>
      <c r="O10" s="62"/>
      <c r="P10" s="62"/>
      <c r="Q10" s="62"/>
    </row>
    <row r="11" spans="1:17" x14ac:dyDescent="0.65">
      <c r="A11" s="109" t="s">
        <v>89</v>
      </c>
      <c r="B11" s="109"/>
      <c r="C11" s="110" t="s">
        <v>147</v>
      </c>
      <c r="E11" s="105">
        <f>'درآمد سپرده بانکی '!G27</f>
        <v>31260996769</v>
      </c>
      <c r="F11" s="103"/>
      <c r="G11" s="107">
        <f>E11/$J$5</f>
        <v>7.2149095107458634E-3</v>
      </c>
      <c r="H11" s="108"/>
      <c r="I11" s="107">
        <f t="shared" ref="I11:I12" si="1">E11/$J$6</f>
        <v>3.5472915187114043E-3</v>
      </c>
      <c r="J11" s="62"/>
      <c r="K11" s="62"/>
      <c r="L11" s="62"/>
      <c r="M11" s="62"/>
      <c r="N11" s="62"/>
      <c r="O11" s="62"/>
      <c r="P11" s="62"/>
      <c r="Q11" s="62"/>
    </row>
    <row r="12" spans="1:17" x14ac:dyDescent="0.65">
      <c r="A12" s="109" t="s">
        <v>49</v>
      </c>
      <c r="B12" s="109"/>
      <c r="C12" s="110" t="s">
        <v>148</v>
      </c>
      <c r="E12" s="105">
        <f>'سایر درآمدها '!E13</f>
        <v>11305395973</v>
      </c>
      <c r="F12" s="103"/>
      <c r="G12" s="107">
        <f t="shared" si="0"/>
        <v>2.6092389033874983E-3</v>
      </c>
      <c r="H12" s="108"/>
      <c r="I12" s="107">
        <f t="shared" si="1"/>
        <v>1.282861693343882E-3</v>
      </c>
      <c r="J12" s="62"/>
      <c r="K12" s="62"/>
      <c r="L12" s="62"/>
      <c r="M12" s="62"/>
      <c r="N12" s="62"/>
      <c r="O12" s="62"/>
      <c r="P12" s="62"/>
      <c r="Q12" s="62"/>
    </row>
    <row r="13" spans="1:17" ht="32.25" thickBot="1" x14ac:dyDescent="0.8">
      <c r="C13" s="111"/>
      <c r="E13" s="379">
        <f>SUM(E9:E12)</f>
        <v>4282127588328</v>
      </c>
      <c r="F13" s="63"/>
      <c r="G13" s="104">
        <f>SUM(G9:G12)</f>
        <v>0.98829743950750015</v>
      </c>
      <c r="H13" s="63"/>
      <c r="I13" s="104">
        <f>SUM(I9:I12)</f>
        <v>0.48590756681115072</v>
      </c>
      <c r="J13" s="62"/>
      <c r="K13" s="62"/>
      <c r="L13" s="62"/>
      <c r="M13" s="62"/>
      <c r="N13" s="62"/>
      <c r="O13" s="62"/>
      <c r="P13" s="62"/>
      <c r="Q13" s="62"/>
    </row>
    <row r="14" spans="1:17" ht="28.5" thickTop="1" x14ac:dyDescent="0.65">
      <c r="E14" s="3"/>
      <c r="J14" s="62"/>
      <c r="K14" s="62"/>
      <c r="L14" s="62"/>
      <c r="M14" s="62"/>
      <c r="N14" s="62"/>
      <c r="O14" s="62"/>
      <c r="P14" s="62"/>
      <c r="Q14" s="62"/>
    </row>
    <row r="15" spans="1:17" x14ac:dyDescent="0.65">
      <c r="B15" s="64"/>
      <c r="C15" s="62"/>
      <c r="D15" s="62"/>
      <c r="E15" s="62"/>
      <c r="F15" s="62"/>
      <c r="G15" s="62"/>
      <c r="H15" s="62"/>
      <c r="I15" s="62"/>
      <c r="J15" s="62"/>
    </row>
    <row r="16" spans="1:17" ht="27.75" customHeight="1" x14ac:dyDescent="0.65">
      <c r="B16" s="3"/>
      <c r="C16" s="3"/>
      <c r="E16" s="288"/>
      <c r="F16" s="35"/>
      <c r="G16" s="3"/>
      <c r="K16" s="3"/>
    </row>
    <row r="17" spans="2:13" x14ac:dyDescent="0.65">
      <c r="B17" s="65"/>
      <c r="C17" s="3"/>
      <c r="E17" s="288"/>
      <c r="F17" s="35"/>
      <c r="G17" s="3"/>
      <c r="I17" s="3"/>
      <c r="K17" s="3"/>
    </row>
    <row r="18" spans="2:13" x14ac:dyDescent="0.65">
      <c r="C18" s="3"/>
      <c r="E18" s="288"/>
      <c r="F18" s="35"/>
      <c r="G18" s="3"/>
      <c r="I18" s="3"/>
      <c r="K18" s="3"/>
    </row>
    <row r="19" spans="2:13" x14ac:dyDescent="0.65">
      <c r="C19" s="3"/>
      <c r="E19" s="288"/>
      <c r="F19" s="35"/>
      <c r="G19" s="3"/>
      <c r="I19" s="3"/>
    </row>
    <row r="20" spans="2:13" x14ac:dyDescent="0.65">
      <c r="B20" s="3"/>
      <c r="C20" s="3"/>
      <c r="E20" s="288"/>
      <c r="F20" s="35"/>
      <c r="G20" s="288"/>
      <c r="K20" s="3"/>
    </row>
    <row r="21" spans="2:13" x14ac:dyDescent="0.65">
      <c r="E21" s="3"/>
      <c r="G21" s="288"/>
      <c r="I21" s="3"/>
      <c r="M21" s="35"/>
    </row>
    <row r="22" spans="2:13" x14ac:dyDescent="0.65">
      <c r="E22" s="3"/>
      <c r="G22" s="19"/>
      <c r="I22" s="3"/>
      <c r="M22" s="35"/>
    </row>
    <row r="23" spans="2:13" x14ac:dyDescent="0.65">
      <c r="E23" s="3"/>
      <c r="G23" s="3"/>
      <c r="I23" s="16"/>
      <c r="M23" s="35"/>
    </row>
    <row r="24" spans="2:13" x14ac:dyDescent="0.65">
      <c r="C24" s="298"/>
      <c r="E24" s="3"/>
      <c r="G24" s="289"/>
      <c r="I24" s="19"/>
      <c r="J24" s="3"/>
      <c r="M24" s="35"/>
    </row>
    <row r="25" spans="2:13" x14ac:dyDescent="0.65">
      <c r="C25" s="36"/>
      <c r="E25" s="3"/>
      <c r="G25" s="19"/>
      <c r="I25" s="3"/>
      <c r="J25" s="3"/>
      <c r="M25" s="35"/>
    </row>
    <row r="26" spans="2:13" ht="28.5" customHeight="1" x14ac:dyDescent="0.65">
      <c r="E26" s="3"/>
      <c r="G26" s="3"/>
      <c r="I26" s="19"/>
      <c r="M26" s="35"/>
    </row>
    <row r="27" spans="2:13" x14ac:dyDescent="0.65">
      <c r="E27" s="3"/>
      <c r="G27" s="19"/>
      <c r="M27" s="35"/>
    </row>
    <row r="28" spans="2:13" x14ac:dyDescent="0.65">
      <c r="E28" s="3"/>
      <c r="G28" s="19"/>
      <c r="M28" s="35"/>
    </row>
    <row r="29" spans="2:13" x14ac:dyDescent="0.65">
      <c r="E29" s="3"/>
      <c r="G29" s="19"/>
      <c r="I29" s="19"/>
      <c r="M29" s="35"/>
    </row>
    <row r="30" spans="2:13" x14ac:dyDescent="0.65">
      <c r="E30" s="290"/>
      <c r="G30" s="19"/>
      <c r="M30" s="35"/>
    </row>
    <row r="31" spans="2:13" x14ac:dyDescent="0.65">
      <c r="E31" s="290"/>
      <c r="M31" s="35"/>
    </row>
    <row r="32" spans="2:13" x14ac:dyDescent="0.65">
      <c r="M32" s="35"/>
    </row>
    <row r="33" spans="5:13" x14ac:dyDescent="0.65">
      <c r="M33" s="35"/>
    </row>
    <row r="34" spans="5:13" x14ac:dyDescent="0.65">
      <c r="E34" s="3"/>
      <c r="M34" s="35"/>
    </row>
    <row r="35" spans="5:13" x14ac:dyDescent="0.65">
      <c r="E35" s="19"/>
      <c r="M35" s="35"/>
    </row>
    <row r="36" spans="5:13" x14ac:dyDescent="0.65">
      <c r="E36" s="19"/>
      <c r="M36" s="35"/>
    </row>
    <row r="37" spans="5:13" x14ac:dyDescent="0.65">
      <c r="M37" s="35"/>
    </row>
    <row r="38" spans="5:13" x14ac:dyDescent="0.65">
      <c r="M38" s="35"/>
    </row>
    <row r="39" spans="5:13" x14ac:dyDescent="0.65">
      <c r="M39" s="35"/>
    </row>
    <row r="40" spans="5:13" x14ac:dyDescent="0.65">
      <c r="M40" s="35"/>
    </row>
    <row r="41" spans="5:13" x14ac:dyDescent="0.65">
      <c r="M41" s="35"/>
    </row>
    <row r="42" spans="5:13" x14ac:dyDescent="0.65">
      <c r="M42" s="35"/>
    </row>
  </sheetData>
  <mergeCells count="5">
    <mergeCell ref="A2:I2"/>
    <mergeCell ref="A3:I3"/>
    <mergeCell ref="A4:I4"/>
    <mergeCell ref="A6:G6"/>
    <mergeCell ref="C7:I7"/>
  </mergeCells>
  <phoneticPr fontId="48" type="noConversion"/>
  <pageMargins left="0.7" right="0.7" top="0.75" bottom="0.75" header="0.3" footer="0.3"/>
  <pageSetup paperSize="9" scale="4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AF78"/>
  <sheetViews>
    <sheetView rightToLeft="1" view="pageBreakPreview" zoomScale="40" zoomScaleNormal="91" zoomScaleSheetLayoutView="40" workbookViewId="0">
      <selection activeCell="E18" sqref="E18"/>
    </sheetView>
  </sheetViews>
  <sheetFormatPr defaultColWidth="9.140625" defaultRowHeight="27.75" x14ac:dyDescent="0.65"/>
  <cols>
    <col min="1" max="1" width="74.140625" style="19" bestFit="1" customWidth="1"/>
    <col min="2" max="2" width="1" style="19" customWidth="1"/>
    <col min="3" max="3" width="44.140625" style="64" bestFit="1" customWidth="1"/>
    <col min="4" max="4" width="1" style="64" customWidth="1"/>
    <col min="5" max="5" width="45.7109375" style="64" bestFit="1" customWidth="1"/>
    <col min="6" max="6" width="2.5703125" style="64" customWidth="1"/>
    <col min="7" max="7" width="44.28515625" style="64" bestFit="1" customWidth="1"/>
    <col min="8" max="8" width="1" style="64" customWidth="1"/>
    <col min="9" max="9" width="49.140625" style="64" bestFit="1" customWidth="1"/>
    <col min="10" max="10" width="1" style="19" customWidth="1"/>
    <col min="11" max="11" width="32.28515625" style="44" bestFit="1" customWidth="1"/>
    <col min="12" max="12" width="1" style="19" customWidth="1"/>
    <col min="13" max="13" width="52" style="19" bestFit="1" customWidth="1"/>
    <col min="14" max="14" width="1" style="19" customWidth="1"/>
    <col min="15" max="15" width="49.140625" style="19" bestFit="1" customWidth="1"/>
    <col min="16" max="16" width="1.5703125" style="19" customWidth="1"/>
    <col min="17" max="17" width="44" style="19" customWidth="1"/>
    <col min="18" max="18" width="1.28515625" style="19" customWidth="1"/>
    <col min="19" max="19" width="49.140625" style="19" bestFit="1" customWidth="1"/>
    <col min="20" max="20" width="1" style="19" customWidth="1"/>
    <col min="21" max="21" width="40.5703125" style="44" bestFit="1" customWidth="1"/>
    <col min="22" max="22" width="1" style="19" customWidth="1"/>
    <col min="23" max="23" width="59.42578125" style="19" bestFit="1" customWidth="1"/>
    <col min="24" max="24" width="45.140625" style="19" bestFit="1" customWidth="1"/>
    <col min="25" max="25" width="37.7109375" style="19" bestFit="1" customWidth="1"/>
    <col min="26" max="26" width="29.85546875" style="177" bestFit="1" customWidth="1"/>
    <col min="27" max="27" width="31.7109375" style="19" bestFit="1" customWidth="1"/>
    <col min="28" max="28" width="16.85546875" style="19" bestFit="1" customWidth="1"/>
    <col min="29" max="29" width="45.85546875" style="19" bestFit="1" customWidth="1"/>
    <col min="30" max="30" width="9.140625" style="19"/>
    <col min="31" max="31" width="35.5703125" style="19" customWidth="1"/>
    <col min="32" max="32" width="35.28515625" style="19" customWidth="1"/>
    <col min="33" max="16384" width="9.140625" style="19"/>
  </cols>
  <sheetData>
    <row r="2" spans="1:32" s="37" customFormat="1" ht="78" x14ac:dyDescent="1.7">
      <c r="A2" s="438" t="s">
        <v>50</v>
      </c>
      <c r="B2" s="438"/>
      <c r="C2" s="438"/>
      <c r="D2" s="438"/>
      <c r="E2" s="438"/>
      <c r="F2" s="438"/>
      <c r="G2" s="438"/>
      <c r="H2" s="438"/>
      <c r="I2" s="438"/>
      <c r="J2" s="438"/>
      <c r="K2" s="438"/>
      <c r="L2" s="438"/>
      <c r="M2" s="438"/>
      <c r="N2" s="438"/>
      <c r="O2" s="438"/>
      <c r="P2" s="438"/>
      <c r="Q2" s="438"/>
      <c r="R2" s="438"/>
      <c r="S2" s="438"/>
      <c r="T2" s="438"/>
      <c r="U2" s="438"/>
      <c r="Z2" s="174"/>
    </row>
    <row r="3" spans="1:32" s="37" customFormat="1" ht="78" x14ac:dyDescent="1.7">
      <c r="A3" s="438" t="s">
        <v>18</v>
      </c>
      <c r="B3" s="438"/>
      <c r="C3" s="438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  <c r="O3" s="438"/>
      <c r="P3" s="438"/>
      <c r="Q3" s="438"/>
      <c r="R3" s="438"/>
      <c r="S3" s="438"/>
      <c r="T3" s="438"/>
      <c r="U3" s="438"/>
      <c r="Z3" s="174"/>
    </row>
    <row r="4" spans="1:32" s="37" customFormat="1" ht="78" x14ac:dyDescent="1.7">
      <c r="A4" s="438" t="str">
        <f>'درآمد ناشی از فروش '!A4:Q4</f>
        <v>برای ماه منتهی به 1405/06/31</v>
      </c>
      <c r="B4" s="438"/>
      <c r="C4" s="438"/>
      <c r="D4" s="438"/>
      <c r="E4" s="438"/>
      <c r="F4" s="438"/>
      <c r="G4" s="438"/>
      <c r="H4" s="438"/>
      <c r="I4" s="438"/>
      <c r="J4" s="438"/>
      <c r="K4" s="438"/>
      <c r="L4" s="438"/>
      <c r="M4" s="438"/>
      <c r="N4" s="438"/>
      <c r="O4" s="438"/>
      <c r="P4" s="438"/>
      <c r="Q4" s="438"/>
      <c r="R4" s="438"/>
      <c r="S4" s="438"/>
      <c r="T4" s="438"/>
      <c r="U4" s="438"/>
      <c r="Z4" s="174"/>
    </row>
    <row r="5" spans="1:32" s="39" customFormat="1" ht="36" x14ac:dyDescent="0.8">
      <c r="A5" s="38"/>
      <c r="B5" s="38"/>
      <c r="C5" s="130"/>
      <c r="D5" s="130"/>
      <c r="E5" s="130"/>
      <c r="F5" s="130"/>
      <c r="G5" s="130"/>
      <c r="H5" s="130"/>
      <c r="I5" s="130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Z5" s="175"/>
    </row>
    <row r="6" spans="1:32" s="40" customFormat="1" ht="53.25" x14ac:dyDescent="0.95">
      <c r="A6" s="441" t="s">
        <v>58</v>
      </c>
      <c r="B6" s="441"/>
      <c r="C6" s="441"/>
      <c r="D6" s="441"/>
      <c r="E6" s="441"/>
      <c r="F6" s="441"/>
      <c r="G6" s="441"/>
      <c r="H6" s="441"/>
      <c r="I6" s="441"/>
      <c r="J6" s="441"/>
      <c r="K6" s="441"/>
      <c r="L6" s="441"/>
      <c r="M6" s="441"/>
      <c r="N6" s="441"/>
      <c r="O6" s="441"/>
      <c r="P6" s="441"/>
      <c r="Q6" s="441"/>
      <c r="R6" s="441"/>
      <c r="S6" s="441"/>
      <c r="U6" s="41"/>
      <c r="Z6" s="176"/>
    </row>
    <row r="7" spans="1:32" ht="40.5" x14ac:dyDescent="0.65">
      <c r="A7" s="42"/>
      <c r="B7" s="42"/>
      <c r="C7" s="131"/>
      <c r="D7" s="131"/>
      <c r="E7" s="131"/>
      <c r="F7" s="131"/>
      <c r="G7" s="131"/>
      <c r="H7" s="131"/>
      <c r="I7" s="131"/>
      <c r="J7" s="42"/>
      <c r="K7" s="144"/>
      <c r="L7" s="42"/>
      <c r="M7" s="42"/>
      <c r="N7" s="42"/>
      <c r="O7" s="42"/>
      <c r="P7" s="42"/>
      <c r="Q7" s="42"/>
      <c r="R7" s="42"/>
      <c r="S7" s="43"/>
      <c r="AE7" s="140"/>
    </row>
    <row r="8" spans="1:32" s="40" customFormat="1" ht="46.5" customHeight="1" thickBot="1" x14ac:dyDescent="1">
      <c r="A8" s="439" t="s">
        <v>1</v>
      </c>
      <c r="C8" s="440" t="s">
        <v>180</v>
      </c>
      <c r="D8" s="440" t="s">
        <v>20</v>
      </c>
      <c r="E8" s="440" t="s">
        <v>20</v>
      </c>
      <c r="F8" s="440"/>
      <c r="G8" s="440" t="s">
        <v>20</v>
      </c>
      <c r="H8" s="440" t="s">
        <v>20</v>
      </c>
      <c r="I8" s="440" t="s">
        <v>20</v>
      </c>
      <c r="J8" s="440" t="s">
        <v>20</v>
      </c>
      <c r="K8" s="440" t="s">
        <v>20</v>
      </c>
      <c r="M8" s="440" t="s">
        <v>181</v>
      </c>
      <c r="N8" s="440" t="s">
        <v>21</v>
      </c>
      <c r="O8" s="440" t="s">
        <v>21</v>
      </c>
      <c r="P8" s="440" t="s">
        <v>21</v>
      </c>
      <c r="Q8" s="440" t="s">
        <v>21</v>
      </c>
      <c r="R8" s="439"/>
      <c r="S8" s="440" t="s">
        <v>21</v>
      </c>
      <c r="T8" s="440" t="s">
        <v>21</v>
      </c>
      <c r="U8" s="440" t="s">
        <v>21</v>
      </c>
      <c r="Z8" s="176"/>
    </row>
    <row r="9" spans="1:32" s="45" customFormat="1" ht="76.5" customHeight="1" thickBot="1" x14ac:dyDescent="1">
      <c r="A9" s="440" t="s">
        <v>1</v>
      </c>
      <c r="C9" s="132" t="s">
        <v>37</v>
      </c>
      <c r="D9" s="134"/>
      <c r="E9" s="132" t="s">
        <v>38</v>
      </c>
      <c r="F9" s="132"/>
      <c r="G9" s="132" t="s">
        <v>39</v>
      </c>
      <c r="H9" s="134"/>
      <c r="I9" s="132" t="s">
        <v>15</v>
      </c>
      <c r="K9" s="46" t="s">
        <v>40</v>
      </c>
      <c r="M9" s="46" t="s">
        <v>37</v>
      </c>
      <c r="O9" s="46" t="s">
        <v>38</v>
      </c>
      <c r="Q9" s="46" t="s">
        <v>39</v>
      </c>
      <c r="R9" s="42"/>
      <c r="S9" s="46" t="s">
        <v>15</v>
      </c>
      <c r="T9" s="19"/>
      <c r="U9" s="46" t="s">
        <v>40</v>
      </c>
      <c r="Z9" s="178"/>
    </row>
    <row r="10" spans="1:32" s="266" customFormat="1" ht="51" customHeight="1" x14ac:dyDescent="1.45">
      <c r="A10" s="106" t="s">
        <v>149</v>
      </c>
      <c r="B10" s="106"/>
      <c r="C10" s="307">
        <f>IFERROR(VLOOKUP(A10,'درآمد سود سهام '!$A$9:$S$26,9,0),0)</f>
        <v>0</v>
      </c>
      <c r="D10" s="307"/>
      <c r="E10" s="307">
        <f>IFERROR(VLOOKUP('سرمایه‌گذاری در سهام '!A10,'درآمد ناشی از تغییر قیمت اوراق '!$A$9:$I$29,9,0),0)</f>
        <v>0</v>
      </c>
      <c r="F10" s="307"/>
      <c r="G10" s="307">
        <f>IFERROR(VLOOKUP(A10,'درآمد ناشی از فروش '!$A$7:$Q$35,9,0),0)</f>
        <v>0</v>
      </c>
      <c r="H10" s="307"/>
      <c r="I10" s="307">
        <f>C10+E10+G10</f>
        <v>0</v>
      </c>
      <c r="J10" s="308"/>
      <c r="K10" s="309">
        <f t="shared" ref="K10:K49" si="0">I10/W$10</f>
        <v>0</v>
      </c>
      <c r="L10" s="308"/>
      <c r="M10" s="307">
        <f>IFERROR(VLOOKUP(A10,'درآمد سود سهام '!$A$9:$S$23,19,0),0)</f>
        <v>0</v>
      </c>
      <c r="N10" s="307"/>
      <c r="O10" s="307">
        <f>IFERROR(VLOOKUP(A10,'درآمد ناشی از تغییر قیمت اوراق '!$A$9:$Q$29,17,0),0)</f>
        <v>0</v>
      </c>
      <c r="P10" s="307"/>
      <c r="Q10" s="307">
        <f>IFERROR(VLOOKUP(A10,'درآمد ناشی از فروش '!$A$9:$Q$35,17,0),0)</f>
        <v>-15845398633</v>
      </c>
      <c r="R10" s="307"/>
      <c r="S10" s="307">
        <f t="shared" ref="S10:S49" si="1">M10+O10+Q10</f>
        <v>-15845398633</v>
      </c>
      <c r="T10" s="308"/>
      <c r="U10" s="309">
        <f>S10/'جمع درآمدها'!$J$5</f>
        <v>-3.6570528490684549E-3</v>
      </c>
      <c r="W10" s="274">
        <v>896402218313</v>
      </c>
      <c r="X10" s="274" t="s">
        <v>92</v>
      </c>
      <c r="Y10" s="264"/>
      <c r="Z10" s="265"/>
      <c r="AC10" s="268"/>
      <c r="AF10" s="269"/>
    </row>
    <row r="11" spans="1:32" s="266" customFormat="1" ht="51" customHeight="1" x14ac:dyDescent="1.45">
      <c r="A11" s="106" t="s">
        <v>97</v>
      </c>
      <c r="B11" s="106"/>
      <c r="C11" s="307">
        <f>IFERROR(VLOOKUP(A11,'درآمد سود سهام '!$A$9:$S$26,9,0),0)</f>
        <v>0</v>
      </c>
      <c r="D11" s="307"/>
      <c r="E11" s="307">
        <f>IFERROR(VLOOKUP('سرمایه‌گذاری در سهام '!A11,'درآمد ناشی از تغییر قیمت اوراق '!$A$9:$I$29,9,0),0)</f>
        <v>0</v>
      </c>
      <c r="F11" s="307"/>
      <c r="G11" s="307">
        <f>IFERROR(VLOOKUP(A11,'درآمد ناشی از فروش '!$A$7:$Q$35,9,0),0)</f>
        <v>0</v>
      </c>
      <c r="H11" s="307"/>
      <c r="I11" s="307">
        <f>C11+E11+G11</f>
        <v>0</v>
      </c>
      <c r="J11" s="308"/>
      <c r="K11" s="309">
        <f t="shared" si="0"/>
        <v>0</v>
      </c>
      <c r="L11" s="308"/>
      <c r="M11" s="307">
        <f>IFERROR(VLOOKUP(A11,'درآمد سود سهام '!$A$9:$S$23,19,0),0)</f>
        <v>0</v>
      </c>
      <c r="N11" s="307"/>
      <c r="O11" s="307">
        <f>IFERROR(VLOOKUP(A11,'درآمد ناشی از تغییر قیمت اوراق '!$A$9:$Q$29,17,0),0)</f>
        <v>0</v>
      </c>
      <c r="P11" s="307"/>
      <c r="Q11" s="307">
        <f>IFERROR(VLOOKUP(A11,'درآمد ناشی از فروش '!$A$9:$Q$35,17,0),0)</f>
        <v>0</v>
      </c>
      <c r="R11" s="307"/>
      <c r="S11" s="307">
        <f t="shared" si="1"/>
        <v>0</v>
      </c>
      <c r="T11" s="308"/>
      <c r="U11" s="309">
        <f>S11/'جمع درآمدها'!$J$5</f>
        <v>0</v>
      </c>
      <c r="W11" s="274">
        <v>4332832826585</v>
      </c>
      <c r="X11" s="274" t="s">
        <v>93</v>
      </c>
      <c r="Y11" s="264"/>
      <c r="Z11" s="265"/>
      <c r="AC11" s="268"/>
      <c r="AF11" s="269"/>
    </row>
    <row r="12" spans="1:32" s="266" customFormat="1" ht="51" customHeight="1" x14ac:dyDescent="1.05">
      <c r="A12" s="106" t="s">
        <v>82</v>
      </c>
      <c r="B12" s="106"/>
      <c r="C12" s="307">
        <f>IFERROR(VLOOKUP(A12,'درآمد سود سهام '!$A$9:$S$26,9,0),0)</f>
        <v>0</v>
      </c>
      <c r="D12" s="307"/>
      <c r="E12" s="307">
        <f>IFERROR(VLOOKUP('سرمایه‌گذاری در سهام '!A12,'درآمد ناشی از تغییر قیمت اوراق '!$A$9:$I$29,9,0),0)</f>
        <v>0</v>
      </c>
      <c r="F12" s="307"/>
      <c r="G12" s="307">
        <f>IFERROR(VLOOKUP(A12,'درآمد ناشی از فروش '!$A$7:$Q$35,9,0),0)</f>
        <v>0</v>
      </c>
      <c r="H12" s="307"/>
      <c r="I12" s="307">
        <f t="shared" ref="I12:I41" si="2">C12+E12+G12</f>
        <v>0</v>
      </c>
      <c r="J12" s="308"/>
      <c r="K12" s="309">
        <f t="shared" si="0"/>
        <v>0</v>
      </c>
      <c r="L12" s="308"/>
      <c r="M12" s="307">
        <f>IFERROR(VLOOKUP(A12,'درآمد سود سهام '!$A$9:$S$23,19,0),0)</f>
        <v>0</v>
      </c>
      <c r="N12" s="307"/>
      <c r="O12" s="307">
        <f>IFERROR(VLOOKUP(A12,'درآمد ناشی از تغییر قیمت اوراق '!$A$9:$Q$29,17,0),0)</f>
        <v>0</v>
      </c>
      <c r="P12" s="307"/>
      <c r="Q12" s="307">
        <f>IFERROR(VLOOKUP(A12,'درآمد ناشی از فروش '!$A$9:$Q$35,17,0),0)</f>
        <v>0</v>
      </c>
      <c r="R12" s="307"/>
      <c r="S12" s="307">
        <f t="shared" si="1"/>
        <v>0</v>
      </c>
      <c r="T12" s="308"/>
      <c r="U12" s="309">
        <f>S12/'جمع درآمدها'!$J$5</f>
        <v>0</v>
      </c>
      <c r="W12" s="267"/>
      <c r="X12" s="267"/>
      <c r="Y12" s="264"/>
      <c r="Z12" s="265"/>
      <c r="AC12" s="268"/>
      <c r="AF12" s="269"/>
    </row>
    <row r="13" spans="1:32" s="266" customFormat="1" ht="51" customHeight="1" x14ac:dyDescent="1.05">
      <c r="A13" s="106" t="s">
        <v>99</v>
      </c>
      <c r="B13" s="106"/>
      <c r="C13" s="307">
        <f>IFERROR(VLOOKUP(A13,'درآمد سود سهام '!$A$9:$S$26,9,0),0)</f>
        <v>0</v>
      </c>
      <c r="D13" s="307"/>
      <c r="E13" s="307">
        <f>IFERROR(VLOOKUP('سرمایه‌گذاری در سهام '!A13,'درآمد ناشی از تغییر قیمت اوراق '!$A$9:$I$29,9,0),0)</f>
        <v>0</v>
      </c>
      <c r="F13" s="307"/>
      <c r="G13" s="307">
        <f>IFERROR(VLOOKUP(A13,'درآمد ناشی از فروش '!$A$7:$Q$35,9,0),0)</f>
        <v>0</v>
      </c>
      <c r="H13" s="307"/>
      <c r="I13" s="307">
        <f t="shared" si="2"/>
        <v>0</v>
      </c>
      <c r="J13" s="308"/>
      <c r="K13" s="309">
        <f t="shared" si="0"/>
        <v>0</v>
      </c>
      <c r="L13" s="308"/>
      <c r="M13" s="307">
        <f>IFERROR(VLOOKUP(A13,'درآمد سود سهام '!$A$9:$S$23,19,0),0)</f>
        <v>0</v>
      </c>
      <c r="N13" s="307"/>
      <c r="O13" s="307">
        <f>IFERROR(VLOOKUP(A13,'درآمد ناشی از تغییر قیمت اوراق '!$A$9:$Q$29,17,0),0)</f>
        <v>0</v>
      </c>
      <c r="P13" s="307"/>
      <c r="Q13" s="307">
        <f>IFERROR(VLOOKUP(A13,'درآمد ناشی از فروش '!$A$9:$Q$35,17,0),0)</f>
        <v>0</v>
      </c>
      <c r="R13" s="307"/>
      <c r="S13" s="307">
        <f t="shared" si="1"/>
        <v>0</v>
      </c>
      <c r="T13" s="308"/>
      <c r="U13" s="309">
        <f>S13/'جمع درآمدها'!$J$5</f>
        <v>0</v>
      </c>
      <c r="W13" s="267"/>
      <c r="X13" s="273"/>
      <c r="Y13" s="264"/>
      <c r="Z13" s="265"/>
      <c r="AC13" s="268"/>
      <c r="AF13" s="269"/>
    </row>
    <row r="14" spans="1:32" s="266" customFormat="1" ht="51" customHeight="1" x14ac:dyDescent="1.05">
      <c r="A14" s="106" t="s">
        <v>59</v>
      </c>
      <c r="B14" s="106"/>
      <c r="C14" s="307">
        <f>IFERROR(VLOOKUP(A14,'درآمد سود سهام '!$A$9:$S$26,9,0),0)</f>
        <v>0</v>
      </c>
      <c r="D14" s="307"/>
      <c r="E14" s="307">
        <f>IFERROR(VLOOKUP('سرمایه‌گذاری در سهام '!A14,'درآمد ناشی از تغییر قیمت اوراق '!$A$9:$I$29,9,0),0)</f>
        <v>87379296200</v>
      </c>
      <c r="F14" s="307"/>
      <c r="G14" s="307">
        <f>IFERROR(VLOOKUP(A14,'درآمد ناشی از فروش '!$A$7:$Q$35,9,0),0)</f>
        <v>0</v>
      </c>
      <c r="H14" s="307"/>
      <c r="I14" s="307">
        <f t="shared" si="2"/>
        <v>87379296200</v>
      </c>
      <c r="J14" s="308"/>
      <c r="K14" s="309">
        <f t="shared" si="0"/>
        <v>9.7477777737369958E-2</v>
      </c>
      <c r="L14" s="308"/>
      <c r="M14" s="307">
        <f>IFERROR(VLOOKUP(A14,'درآمد سود سهام '!$A$9:$S$26,19,0),0)</f>
        <v>143080000000</v>
      </c>
      <c r="N14" s="307">
        <f>IFERROR(VLOOKUP(B14,'درآمد سود سهام '!$A$9:$S$26,19,0),0)</f>
        <v>0</v>
      </c>
      <c r="O14" s="307">
        <f>IFERROR(VLOOKUP(A14,'درآمد ناشی از تغییر قیمت اوراق '!$A$9:$Q$29,17,0),0)</f>
        <v>180573039584</v>
      </c>
      <c r="P14" s="307"/>
      <c r="Q14" s="307">
        <f>IFERROR(VLOOKUP(A14,'درآمد ناشی از فروش '!$A$9:$Q$35,17,0),0)</f>
        <v>36441602972</v>
      </c>
      <c r="R14" s="307"/>
      <c r="S14" s="307">
        <f t="shared" si="1"/>
        <v>360094642556</v>
      </c>
      <c r="T14" s="308"/>
      <c r="U14" s="309">
        <f>S14/'جمع درآمدها'!$J$5</f>
        <v>8.3108362812099323E-2</v>
      </c>
      <c r="W14" s="294"/>
      <c r="X14" s="273"/>
      <c r="Y14" s="264"/>
      <c r="Z14" s="265"/>
      <c r="AC14" s="268"/>
      <c r="AF14" s="269"/>
    </row>
    <row r="15" spans="1:32" s="266" customFormat="1" ht="51" customHeight="1" x14ac:dyDescent="1.05">
      <c r="A15" s="106" t="s">
        <v>102</v>
      </c>
      <c r="B15" s="106"/>
      <c r="C15" s="307">
        <f>IFERROR(VLOOKUP(A15,'درآمد سود سهام '!$A$9:$S$26,9,0),0)</f>
        <v>0</v>
      </c>
      <c r="D15" s="307"/>
      <c r="E15" s="307">
        <f>IFERROR(VLOOKUP('سرمایه‌گذاری در سهام '!A15,'درآمد ناشی از تغییر قیمت اوراق '!$A$9:$I$29,9,0),0)</f>
        <v>21909321600</v>
      </c>
      <c r="F15" s="307"/>
      <c r="G15" s="307">
        <f>IFERROR(VLOOKUP(A15,'درآمد ناشی از فروش '!$A$7:$Q$35,9,0),0)</f>
        <v>0</v>
      </c>
      <c r="H15" s="307"/>
      <c r="I15" s="307">
        <f t="shared" si="2"/>
        <v>21909321600</v>
      </c>
      <c r="J15" s="308"/>
      <c r="K15" s="309">
        <f t="shared" si="0"/>
        <v>2.4441396007734827E-2</v>
      </c>
      <c r="L15" s="308"/>
      <c r="M15" s="307">
        <f>IFERROR(VLOOKUP(A15,'درآمد سود سهام '!$A$9:$S$26,19,0),0)</f>
        <v>0</v>
      </c>
      <c r="N15" s="307"/>
      <c r="O15" s="307">
        <f>IFERROR(VLOOKUP(A15,'درآمد ناشی از تغییر قیمت اوراق '!$A$9:$Q$29,17,0),0)</f>
        <v>271544608212</v>
      </c>
      <c r="P15" s="307"/>
      <c r="Q15" s="307">
        <f>IFERROR(VLOOKUP(A15,'درآمد ناشی از فروش '!$A$9:$Q$35,17,0),0)</f>
        <v>90332689397</v>
      </c>
      <c r="R15" s="307"/>
      <c r="S15" s="307">
        <f t="shared" si="1"/>
        <v>361877297609</v>
      </c>
      <c r="T15" s="308"/>
      <c r="U15" s="309">
        <f>S15/'جمع درآمدها'!$J$5</f>
        <v>8.3519792268149914E-2</v>
      </c>
      <c r="W15" s="294"/>
      <c r="X15" s="273"/>
      <c r="Y15" s="264"/>
      <c r="Z15" s="265"/>
      <c r="AC15" s="268"/>
      <c r="AF15" s="269"/>
    </row>
    <row r="16" spans="1:32" s="266" customFormat="1" ht="51" customHeight="1" x14ac:dyDescent="1.05">
      <c r="A16" s="106" t="s">
        <v>98</v>
      </c>
      <c r="B16" s="106"/>
      <c r="C16" s="307">
        <f>IFERROR(VLOOKUP(A16,'درآمد سود سهام '!$A$9:$S$26,13,0),0)</f>
        <v>30897674419</v>
      </c>
      <c r="D16" s="307"/>
      <c r="E16" s="307">
        <f>IFERROR(VLOOKUP('سرمایه‌گذاری در سهام '!A16,'درآمد ناشی از تغییر قیمت اوراق '!$A$9:$I$29,9,0),0)</f>
        <v>56632806643</v>
      </c>
      <c r="F16" s="307"/>
      <c r="G16" s="307">
        <f>IFERROR(VLOOKUP(A16,'درآمد ناشی از فروش '!$A$7:$Q$35,9,0),0)</f>
        <v>42043104723</v>
      </c>
      <c r="H16" s="307"/>
      <c r="I16" s="307">
        <f t="shared" si="2"/>
        <v>129573585785</v>
      </c>
      <c r="J16" s="308"/>
      <c r="K16" s="309">
        <f t="shared" si="0"/>
        <v>0.14454848854440958</v>
      </c>
      <c r="L16" s="308"/>
      <c r="M16" s="307">
        <f>IFERROR(VLOOKUP(A16,'درآمد سود سهام '!$A$9:$S$26,19,0),0)</f>
        <v>30897674419</v>
      </c>
      <c r="N16" s="307"/>
      <c r="O16" s="307">
        <f>IFERROR(VLOOKUP(A16,'درآمد ناشی از تغییر قیمت اوراق '!$A$9:$Q$29,17,0),0)</f>
        <v>337297411822</v>
      </c>
      <c r="P16" s="307"/>
      <c r="Q16" s="307">
        <f>IFERROR(VLOOKUP(A16,'درآمد ناشی از فروش '!$A$9:$Q$35,17,0),0)</f>
        <v>75822877944</v>
      </c>
      <c r="R16" s="307"/>
      <c r="S16" s="307">
        <f t="shared" si="1"/>
        <v>444017964185</v>
      </c>
      <c r="T16" s="308"/>
      <c r="U16" s="309">
        <f>S16/'جمع درآمدها'!$J$5</f>
        <v>0.10247752035588244</v>
      </c>
      <c r="W16" s="294"/>
      <c r="X16" s="263"/>
      <c r="Y16" s="264"/>
      <c r="Z16" s="265"/>
      <c r="AC16" s="268"/>
      <c r="AF16" s="269"/>
    </row>
    <row r="17" spans="1:32" s="266" customFormat="1" ht="51" customHeight="1" x14ac:dyDescent="1.05">
      <c r="A17" s="106" t="s">
        <v>67</v>
      </c>
      <c r="B17" s="106"/>
      <c r="C17" s="307">
        <f>IFERROR(VLOOKUP(A17,'درآمد سود سهام '!$A$9:$S$26,13,0),0)</f>
        <v>0</v>
      </c>
      <c r="D17" s="307"/>
      <c r="E17" s="307">
        <f>IFERROR(VLOOKUP('سرمایه‌گذاری در سهام '!A17,'درآمد ناشی از تغییر قیمت اوراق '!$A$9:$I$29,9,0),0)</f>
        <v>-21682961503</v>
      </c>
      <c r="F17" s="307"/>
      <c r="G17" s="307">
        <f>IFERROR(VLOOKUP(A17,'درآمد ناشی از فروش '!$A$7:$Q$35,9,0),0)</f>
        <v>10647364929</v>
      </c>
      <c r="H17" s="307"/>
      <c r="I17" s="307">
        <f t="shared" si="2"/>
        <v>-11035596574</v>
      </c>
      <c r="J17" s="308"/>
      <c r="K17" s="309">
        <f t="shared" si="0"/>
        <v>-1.231098757739426E-2</v>
      </c>
      <c r="L17" s="308"/>
      <c r="M17" s="307">
        <f>IFERROR(VLOOKUP(A17,'درآمد سود سهام '!$A$9:$S$26,19,0),0)</f>
        <v>7802000000</v>
      </c>
      <c r="N17" s="307"/>
      <c r="O17" s="307">
        <f>IFERROR(VLOOKUP(A17,'درآمد ناشی از تغییر قیمت اوراق '!$A$9:$Q$29,17,0),0)</f>
        <v>28136440499</v>
      </c>
      <c r="P17" s="307"/>
      <c r="Q17" s="307">
        <f>IFERROR(VLOOKUP(A17,'درآمد ناشی از فروش '!$A$9:$Q$35,17,0),0)</f>
        <v>13882251168</v>
      </c>
      <c r="R17" s="307"/>
      <c r="S17" s="307">
        <f t="shared" si="1"/>
        <v>49820691667</v>
      </c>
      <c r="T17" s="308"/>
      <c r="U17" s="309">
        <f>S17/'جمع درآمدها'!$J$5</f>
        <v>1.1498410776735891E-2</v>
      </c>
      <c r="W17" s="294"/>
      <c r="X17" s="263"/>
      <c r="Y17" s="264"/>
      <c r="Z17" s="265"/>
      <c r="AC17" s="268"/>
      <c r="AF17" s="269"/>
    </row>
    <row r="18" spans="1:32" s="266" customFormat="1" ht="51" customHeight="1" x14ac:dyDescent="1.05">
      <c r="A18" s="106" t="s">
        <v>83</v>
      </c>
      <c r="B18" s="106"/>
      <c r="C18" s="307">
        <f>IFERROR(VLOOKUP(A18,'درآمد سود سهام '!$A$9:$S$26,13,0),0)</f>
        <v>0</v>
      </c>
      <c r="D18" s="307"/>
      <c r="E18" s="307">
        <f>IFERROR(VLOOKUP('سرمایه‌گذاری در سهام '!A18,'درآمد ناشی از تغییر قیمت اوراق '!$A$9:$I$29,9,0),0)</f>
        <v>-62456931146</v>
      </c>
      <c r="F18" s="307"/>
      <c r="G18" s="307">
        <f>IFERROR(VLOOKUP(A18,'درآمد ناشی از فروش '!$A$7:$Q$35,9,0),0)</f>
        <v>58600075434</v>
      </c>
      <c r="H18" s="307"/>
      <c r="I18" s="307">
        <f t="shared" si="2"/>
        <v>-3856855712</v>
      </c>
      <c r="J18" s="308"/>
      <c r="K18" s="309">
        <f t="shared" si="0"/>
        <v>-4.3025950105952194E-3</v>
      </c>
      <c r="L18" s="308"/>
      <c r="M18" s="307">
        <f>IFERROR(VLOOKUP(A18,'درآمد سود سهام '!$A$9:$S$26,19,0),0)</f>
        <v>10587879180</v>
      </c>
      <c r="N18" s="307"/>
      <c r="O18" s="307">
        <f>IFERROR(VLOOKUP(A18,'درآمد ناشی از تغییر قیمت اوراق '!$A$9:$Q$29,17,0),0)</f>
        <v>150530044074</v>
      </c>
      <c r="P18" s="307"/>
      <c r="Q18" s="307">
        <f>IFERROR(VLOOKUP(A18,'درآمد ناشی از فروش '!$A$9:$Q$35,17,0),0)</f>
        <v>656145615833</v>
      </c>
      <c r="R18" s="307"/>
      <c r="S18" s="307">
        <f t="shared" si="1"/>
        <v>817263539087</v>
      </c>
      <c r="T18" s="308"/>
      <c r="U18" s="309">
        <f>S18/'جمع درآمدها'!$J$5</f>
        <v>0.18862106427751124</v>
      </c>
      <c r="W18" s="294"/>
      <c r="X18" s="263"/>
      <c r="Y18" s="264"/>
      <c r="Z18" s="265"/>
      <c r="AC18" s="268"/>
      <c r="AF18" s="269"/>
    </row>
    <row r="19" spans="1:32" s="266" customFormat="1" ht="51" customHeight="1" x14ac:dyDescent="1.05">
      <c r="A19" s="106" t="s">
        <v>81</v>
      </c>
      <c r="B19" s="106"/>
      <c r="C19" s="307">
        <f>IFERROR(VLOOKUP(A19,'درآمد سود سهام '!$A$9:$S$26,13,0),0)</f>
        <v>0</v>
      </c>
      <c r="D19" s="307"/>
      <c r="E19" s="307">
        <f>IFERROR(VLOOKUP('سرمایه‌گذاری در سهام '!A19,'درآمد ناشی از تغییر قیمت اوراق '!$A$9:$I$29,9,0),0)</f>
        <v>102139035011</v>
      </c>
      <c r="F19" s="307"/>
      <c r="G19" s="307">
        <f>IFERROR(VLOOKUP(A19,'درآمد ناشی از فروش '!$A$7:$Q$35,9,0),0)</f>
        <v>0</v>
      </c>
      <c r="H19" s="307"/>
      <c r="I19" s="307">
        <f t="shared" si="2"/>
        <v>102139035011</v>
      </c>
      <c r="J19" s="308"/>
      <c r="K19" s="309">
        <f t="shared" si="0"/>
        <v>0.11394330906858124</v>
      </c>
      <c r="L19" s="308"/>
      <c r="M19" s="307">
        <f>IFERROR(VLOOKUP(A19,'درآمد سود سهام '!$A$9:$S$26,19,0),0)</f>
        <v>90790728477</v>
      </c>
      <c r="N19" s="307"/>
      <c r="O19" s="307">
        <f>IFERROR(VLOOKUP(A19,'درآمد ناشی از تغییر قیمت اوراق '!$A$9:$Q$29,17,0),0)</f>
        <v>150144572588</v>
      </c>
      <c r="P19" s="307"/>
      <c r="Q19" s="307">
        <f>IFERROR(VLOOKUP(A19,'درآمد ناشی از فروش '!$A$9:$Q$35,17,0),0)</f>
        <v>5016651036</v>
      </c>
      <c r="R19" s="307"/>
      <c r="S19" s="307">
        <f t="shared" si="1"/>
        <v>245951952101</v>
      </c>
      <c r="T19" s="308"/>
      <c r="U19" s="309">
        <f>S19/'جمع درآمدها'!$J$5</f>
        <v>5.6764699203696589E-2</v>
      </c>
      <c r="W19" s="294"/>
      <c r="X19" s="263"/>
      <c r="Y19" s="264"/>
      <c r="Z19" s="265"/>
      <c r="AC19" s="268"/>
      <c r="AF19" s="269"/>
    </row>
    <row r="20" spans="1:32" s="266" customFormat="1" ht="51" customHeight="1" x14ac:dyDescent="1.05">
      <c r="A20" s="106" t="s">
        <v>114</v>
      </c>
      <c r="B20" s="106"/>
      <c r="C20" s="307">
        <f>IFERROR(VLOOKUP(A20,'درآمد سود سهام '!$A$9:$S$26,13,0),0)</f>
        <v>0</v>
      </c>
      <c r="D20" s="307"/>
      <c r="E20" s="307">
        <f>IFERROR(VLOOKUP('سرمایه‌گذاری در سهام '!A20,'درآمد ناشی از تغییر قیمت اوراق '!$A$9:$I$29,9,0),0)</f>
        <v>0</v>
      </c>
      <c r="F20" s="307"/>
      <c r="G20" s="307">
        <f>IFERROR(VLOOKUP(A20,'درآمد ناشی از فروش '!$A$7:$Q$35,9,0),0)</f>
        <v>-12293047469</v>
      </c>
      <c r="H20" s="307"/>
      <c r="I20" s="307">
        <f t="shared" si="2"/>
        <v>-12293047469</v>
      </c>
      <c r="J20" s="308"/>
      <c r="K20" s="309">
        <f t="shared" si="0"/>
        <v>-1.3713762882174832E-2</v>
      </c>
      <c r="L20" s="308"/>
      <c r="M20" s="307">
        <f>IFERROR(VLOOKUP(A20,'درآمد سود سهام '!$A$9:$S$26,19,0),0)</f>
        <v>0</v>
      </c>
      <c r="N20" s="307"/>
      <c r="O20" s="307">
        <f>IFERROR(VLOOKUP(A20,'درآمد ناشی از تغییر قیمت اوراق '!$A$9:$Q$29,17,0),0)</f>
        <v>0</v>
      </c>
      <c r="P20" s="307"/>
      <c r="Q20" s="307">
        <f>IFERROR(VLOOKUP(A20,'درآمد ناشی از فروش '!$A$9:$Q$35,17,0),0)</f>
        <v>-12293047469</v>
      </c>
      <c r="R20" s="307"/>
      <c r="S20" s="307">
        <f t="shared" si="1"/>
        <v>-12293047469</v>
      </c>
      <c r="T20" s="308"/>
      <c r="U20" s="309">
        <f>S20/'جمع درآمدها'!$J$5</f>
        <v>-2.8371848074944046E-3</v>
      </c>
      <c r="W20" s="294"/>
      <c r="X20" s="263"/>
      <c r="Y20" s="264"/>
      <c r="Z20" s="265"/>
      <c r="AC20" s="268"/>
    </row>
    <row r="21" spans="1:32" s="266" customFormat="1" ht="51" customHeight="1" x14ac:dyDescent="1.05">
      <c r="A21" s="106" t="s">
        <v>96</v>
      </c>
      <c r="B21" s="106"/>
      <c r="C21" s="307">
        <f>IFERROR(VLOOKUP(A21,'درآمد سود سهام '!$A$9:$S$26,13,0),0)</f>
        <v>0</v>
      </c>
      <c r="D21" s="307"/>
      <c r="E21" s="307">
        <f>IFERROR(VLOOKUP('سرمایه‌گذاری در سهام '!A21,'درآمد ناشی از تغییر قیمت اوراق '!$A$9:$I$29,9,0),0)</f>
        <v>39173154842</v>
      </c>
      <c r="F21" s="307"/>
      <c r="G21" s="307">
        <f>IFERROR(VLOOKUP(A21,'درآمد ناشی از فروش '!$A$7:$Q$35,9,0),0)</f>
        <v>6312502229</v>
      </c>
      <c r="H21" s="307"/>
      <c r="I21" s="307">
        <f t="shared" si="2"/>
        <v>45485657071</v>
      </c>
      <c r="J21" s="308"/>
      <c r="K21" s="309">
        <f t="shared" si="0"/>
        <v>5.0742463753160424E-2</v>
      </c>
      <c r="L21" s="308"/>
      <c r="M21" s="307">
        <f>IFERROR(VLOOKUP(A21,'درآمد سود سهام '!$A$9:$S$26,19,0),0)</f>
        <v>14020093458</v>
      </c>
      <c r="N21" s="307"/>
      <c r="O21" s="307">
        <f>IFERROR(VLOOKUP(A21,'درآمد ناشی از تغییر قیمت اوراق '!$A$9:$Q$29,17,0),0)</f>
        <v>40173748625</v>
      </c>
      <c r="P21" s="307"/>
      <c r="Q21" s="307">
        <f>IFERROR(VLOOKUP(A21,'درآمد ناشی از فروش '!$A$9:$Q$35,17,0),0)</f>
        <v>6312502229</v>
      </c>
      <c r="R21" s="307"/>
      <c r="S21" s="307">
        <f t="shared" si="1"/>
        <v>60506344312</v>
      </c>
      <c r="T21" s="308"/>
      <c r="U21" s="309">
        <f>S21/'جمع درآمدها'!$J$5</f>
        <v>1.3964615468372261E-2</v>
      </c>
      <c r="W21" s="294"/>
      <c r="X21" s="263"/>
      <c r="Y21" s="264"/>
      <c r="Z21" s="265"/>
      <c r="AC21" s="268"/>
    </row>
    <row r="22" spans="1:32" s="266" customFormat="1" ht="51" customHeight="1" x14ac:dyDescent="1.05">
      <c r="A22" s="106" t="s">
        <v>60</v>
      </c>
      <c r="B22" s="106"/>
      <c r="C22" s="307">
        <f>IFERROR(VLOOKUP(A22,'درآمد سود سهام '!$A$9:$S$26,13,0),0)</f>
        <v>0</v>
      </c>
      <c r="D22" s="307"/>
      <c r="E22" s="307">
        <f>IFERROR(VLOOKUP('سرمایه‌گذاری در سهام '!A22,'درآمد ناشی از تغییر قیمت اوراق '!$A$9:$I$29,9,0),0)</f>
        <v>55815187500</v>
      </c>
      <c r="F22" s="307"/>
      <c r="G22" s="307">
        <f>IFERROR(VLOOKUP(A22,'درآمد ناشی از فروش '!$A$7:$Q$35,9,0),0)</f>
        <v>0</v>
      </c>
      <c r="H22" s="307"/>
      <c r="I22" s="307">
        <f t="shared" si="2"/>
        <v>55815187500</v>
      </c>
      <c r="J22" s="308"/>
      <c r="K22" s="309">
        <f t="shared" si="0"/>
        <v>6.2265784666444023E-2</v>
      </c>
      <c r="L22" s="308"/>
      <c r="M22" s="307">
        <f>IFERROR(VLOOKUP(A22,'درآمد سود سهام '!$A$9:$S$26,19,0),0)</f>
        <v>0</v>
      </c>
      <c r="N22" s="307"/>
      <c r="O22" s="307">
        <f>IFERROR(VLOOKUP(A22,'درآمد ناشی از تغییر قیمت اوراق '!$A$9:$Q$29,17,0),0)</f>
        <v>154621287465</v>
      </c>
      <c r="P22" s="307"/>
      <c r="Q22" s="307">
        <f>IFERROR(VLOOKUP(A22,'درآمد ناشی از فروش '!$A$9:$Q$35,17,0),0)</f>
        <v>52315255975</v>
      </c>
      <c r="R22" s="307">
        <v>9504112545</v>
      </c>
      <c r="S22" s="307">
        <f t="shared" si="1"/>
        <v>206936543440</v>
      </c>
      <c r="T22" s="308"/>
      <c r="U22" s="309">
        <f>S22/'جمع درآمدها'!$J$5</f>
        <v>4.7760103314002253E-2</v>
      </c>
      <c r="W22" s="294"/>
      <c r="X22" s="263"/>
      <c r="Y22" s="264"/>
      <c r="Z22" s="265"/>
      <c r="AC22" s="268"/>
    </row>
    <row r="23" spans="1:32" s="266" customFormat="1" ht="51" customHeight="1" x14ac:dyDescent="1.05">
      <c r="A23" s="106" t="s">
        <v>74</v>
      </c>
      <c r="B23" s="106"/>
      <c r="C23" s="307">
        <f>IFERROR(VLOOKUP(A23,'درآمد سود سهام '!$A$9:$S$26,13,0),0)</f>
        <v>0</v>
      </c>
      <c r="D23" s="307"/>
      <c r="E23" s="307">
        <f>IFERROR(VLOOKUP('سرمایه‌گذاری در سهام '!A23,'درآمد ناشی از تغییر قیمت اوراق '!$A$9:$I$29,9,0),0)</f>
        <v>0</v>
      </c>
      <c r="F23" s="307"/>
      <c r="G23" s="307">
        <f>IFERROR(VLOOKUP(A23,'درآمد ناشی از فروش '!$A$7:$Q$35,9,0),0)</f>
        <v>0</v>
      </c>
      <c r="H23" s="307"/>
      <c r="I23" s="307">
        <f t="shared" si="2"/>
        <v>0</v>
      </c>
      <c r="J23" s="308"/>
      <c r="K23" s="309">
        <f t="shared" si="0"/>
        <v>0</v>
      </c>
      <c r="L23" s="308"/>
      <c r="M23" s="307">
        <f>IFERROR(VLOOKUP(A23,'درآمد سود سهام '!$A$9:$S$26,19,0),0)</f>
        <v>0</v>
      </c>
      <c r="N23" s="307"/>
      <c r="O23" s="307">
        <f>IFERROR(VLOOKUP(A23,'درآمد ناشی از تغییر قیمت اوراق '!$A$9:$Q$29,17,0),0)</f>
        <v>0</v>
      </c>
      <c r="P23" s="307"/>
      <c r="Q23" s="307">
        <f>IFERROR(VLOOKUP(A23,'درآمد ناشی از فروش '!$A$9:$Q$35,17,0),0)</f>
        <v>0</v>
      </c>
      <c r="R23" s="307"/>
      <c r="S23" s="307">
        <f t="shared" si="1"/>
        <v>0</v>
      </c>
      <c r="T23" s="308"/>
      <c r="U23" s="309">
        <f>S23/'جمع درآمدها'!$J$5</f>
        <v>0</v>
      </c>
      <c r="W23" s="294"/>
      <c r="X23" s="263"/>
      <c r="Y23" s="264"/>
      <c r="Z23" s="265"/>
      <c r="AC23" s="268"/>
    </row>
    <row r="24" spans="1:32" s="266" customFormat="1" ht="51" customHeight="1" x14ac:dyDescent="1.05">
      <c r="A24" s="106" t="s">
        <v>104</v>
      </c>
      <c r="B24" s="106"/>
      <c r="C24" s="307">
        <f>IFERROR(VLOOKUP(A24,'درآمد سود سهام '!$A$9:$S$26,13,0),0)</f>
        <v>0</v>
      </c>
      <c r="D24" s="307"/>
      <c r="E24" s="307">
        <f>IFERROR(VLOOKUP('سرمایه‌گذاری در سهام '!A24,'درآمد ناشی از تغییر قیمت اوراق '!$A$9:$I$29,9,0),0)</f>
        <v>0</v>
      </c>
      <c r="F24" s="307"/>
      <c r="G24" s="307">
        <f>IFERROR(VLOOKUP(A24,'درآمد ناشی از فروش '!$A$7:$Q$35,9,0),0)</f>
        <v>0</v>
      </c>
      <c r="H24" s="307"/>
      <c r="I24" s="307">
        <f>C24+E24+G24</f>
        <v>0</v>
      </c>
      <c r="J24" s="308"/>
      <c r="K24" s="309">
        <f t="shared" si="0"/>
        <v>0</v>
      </c>
      <c r="L24" s="308"/>
      <c r="M24" s="307">
        <f>IFERROR(VLOOKUP(A24,'درآمد سود سهام '!$A$9:$S$26,19,0),0)</f>
        <v>0</v>
      </c>
      <c r="N24" s="307"/>
      <c r="O24" s="307">
        <f>IFERROR(VLOOKUP(A24,'درآمد ناشی از تغییر قیمت اوراق '!$A$9:$Q$29,17,0),0)</f>
        <v>0</v>
      </c>
      <c r="P24" s="307"/>
      <c r="Q24" s="307">
        <f>IFERROR(VLOOKUP(A24,'درآمد ناشی از فروش '!$A$9:$Q$35,17,0),0)</f>
        <v>0</v>
      </c>
      <c r="R24" s="307"/>
      <c r="S24" s="307">
        <f t="shared" si="1"/>
        <v>0</v>
      </c>
      <c r="T24" s="308"/>
      <c r="U24" s="309">
        <f>S24/'جمع درآمدها'!$J$5</f>
        <v>0</v>
      </c>
      <c r="W24" s="294"/>
      <c r="X24" s="263"/>
      <c r="Y24" s="264"/>
      <c r="Z24" s="265"/>
      <c r="AC24" s="268"/>
    </row>
    <row r="25" spans="1:32" s="266" customFormat="1" ht="51" customHeight="1" x14ac:dyDescent="1.05">
      <c r="A25" s="106" t="s">
        <v>107</v>
      </c>
      <c r="B25" s="106"/>
      <c r="C25" s="307">
        <f>IFERROR(VLOOKUP(A25,'درآمد سود سهام '!$A$9:$S$26,13,0),0)</f>
        <v>0</v>
      </c>
      <c r="D25" s="307"/>
      <c r="E25" s="307">
        <f>IFERROR(VLOOKUP('سرمایه‌گذاری در سهام '!A25,'درآمد ناشی از تغییر قیمت اوراق '!$A$9:$I$29,9,0),0)</f>
        <v>-37488971803</v>
      </c>
      <c r="F25" s="307"/>
      <c r="G25" s="307">
        <f>IFERROR(VLOOKUP(A25,'درآمد ناشی از فروش '!$A$7:$Q$35,9,0),0)</f>
        <v>48608031223</v>
      </c>
      <c r="H25" s="307"/>
      <c r="I25" s="307">
        <f t="shared" si="2"/>
        <v>11119059420</v>
      </c>
      <c r="J25" s="308"/>
      <c r="K25" s="309">
        <f t="shared" si="0"/>
        <v>1.2404096278259676E-2</v>
      </c>
      <c r="L25" s="308"/>
      <c r="M25" s="307">
        <f>IFERROR(VLOOKUP(A25,'درآمد سود سهام '!$A$9:$S$26,19,0),0)</f>
        <v>24220000000</v>
      </c>
      <c r="N25" s="307"/>
      <c r="O25" s="307">
        <f>IFERROR(VLOOKUP(A25,'درآمد ناشی از تغییر قیمت اوراق '!$A$9:$Q$29,17,0),0)</f>
        <v>58725626230</v>
      </c>
      <c r="P25" s="307"/>
      <c r="Q25" s="307">
        <f>IFERROR(VLOOKUP(A25,'درآمد ناشی از فروش '!$A$9:$Q$35,17,0),0)</f>
        <v>129873209392</v>
      </c>
      <c r="R25" s="307">
        <v>-1838175538</v>
      </c>
      <c r="S25" s="307">
        <f t="shared" si="1"/>
        <v>212818835622</v>
      </c>
      <c r="T25" s="308"/>
      <c r="U25" s="309">
        <f>S25/'جمع درآمدها'!$J$5</f>
        <v>4.9117712161938401E-2</v>
      </c>
      <c r="W25" s="294"/>
      <c r="X25" s="263"/>
      <c r="Y25" s="264"/>
      <c r="Z25" s="265"/>
      <c r="AC25" s="268"/>
    </row>
    <row r="26" spans="1:32" s="266" customFormat="1" ht="51" customHeight="1" x14ac:dyDescent="1.05">
      <c r="A26" s="106" t="s">
        <v>108</v>
      </c>
      <c r="B26" s="106"/>
      <c r="C26" s="307">
        <f>IFERROR(VLOOKUP(A26,'درآمد سود سهام '!$A$9:$S$26,13,0),0)</f>
        <v>0</v>
      </c>
      <c r="D26" s="307"/>
      <c r="E26" s="307">
        <f>IFERROR(VLOOKUP('سرمایه‌گذاری در سهام '!A26,'درآمد ناشی از تغییر قیمت اوراق '!$A$9:$I$29,9,0),0)</f>
        <v>95841898028</v>
      </c>
      <c r="F26" s="307"/>
      <c r="G26" s="307">
        <f>IFERROR(VLOOKUP(A26,'درآمد ناشی از فروش '!$A$7:$Q$35,9,0),0)</f>
        <v>32087437776</v>
      </c>
      <c r="H26" s="307"/>
      <c r="I26" s="307">
        <f t="shared" si="2"/>
        <v>127929335804</v>
      </c>
      <c r="J26" s="308"/>
      <c r="K26" s="309">
        <f t="shared" si="0"/>
        <v>0.14271421153414687</v>
      </c>
      <c r="L26" s="308"/>
      <c r="M26" s="307">
        <f>IFERROR(VLOOKUP(A26,'درآمد سود سهام '!$A$9:$S$26,19,0),0)</f>
        <v>23790439437</v>
      </c>
      <c r="N26" s="307"/>
      <c r="O26" s="307">
        <f>IFERROR(VLOOKUP(A26,'درآمد ناشی از تغییر قیمت اوراق '!$A$9:$Q$29,17,0),0)</f>
        <v>25827457049</v>
      </c>
      <c r="P26" s="307"/>
      <c r="Q26" s="307">
        <f>IFERROR(VLOOKUP(A26,'درآمد ناشی از فروش '!$A$9:$Q$35,17,0),0)</f>
        <v>32087437776</v>
      </c>
      <c r="R26" s="307"/>
      <c r="S26" s="307">
        <f t="shared" si="1"/>
        <v>81705334262</v>
      </c>
      <c r="T26" s="308"/>
      <c r="U26" s="309">
        <f>S26/'جمع درآمدها'!$J$5</f>
        <v>1.8857255179724423E-2</v>
      </c>
      <c r="W26" s="294"/>
      <c r="X26" s="263"/>
      <c r="Y26" s="264"/>
      <c r="Z26" s="265"/>
      <c r="AC26" s="268"/>
    </row>
    <row r="27" spans="1:32" s="266" customFormat="1" ht="51" customHeight="1" x14ac:dyDescent="1.05">
      <c r="A27" s="106" t="s">
        <v>182</v>
      </c>
      <c r="B27" s="106"/>
      <c r="C27" s="307">
        <f>IFERROR(VLOOKUP(A27,'درآمد سود سهام '!$A$9:$S$26,13,0),0)</f>
        <v>0</v>
      </c>
      <c r="D27" s="307"/>
      <c r="E27" s="307">
        <f>IFERROR(VLOOKUP('سرمایه‌گذاری در سهام '!A27,'درآمد ناشی از تغییر قیمت اوراق '!$A$9:$I$29,9,0),0)</f>
        <v>-24358880764</v>
      </c>
      <c r="F27" s="307"/>
      <c r="G27" s="307">
        <f>IFERROR(VLOOKUP(A27,'درآمد ناشی از فروش '!$A$7:$Q$35,9,0),0)</f>
        <v>0</v>
      </c>
      <c r="H27" s="307"/>
      <c r="I27" s="307">
        <f t="shared" si="2"/>
        <v>-24358880764</v>
      </c>
      <c r="J27" s="308"/>
      <c r="K27" s="309">
        <f t="shared" si="0"/>
        <v>-2.7174052301926054E-2</v>
      </c>
      <c r="L27" s="308"/>
      <c r="M27" s="307">
        <f>IFERROR(VLOOKUP(A27,'درآمد سود سهام '!$A$9:$S$26,19,0),0)</f>
        <v>0</v>
      </c>
      <c r="N27" s="307"/>
      <c r="O27" s="307">
        <f>IFERROR(VLOOKUP(A27,'درآمد ناشی از تغییر قیمت اوراق '!$A$9:$Q$29,17,0),0)</f>
        <v>-24358880764</v>
      </c>
      <c r="P27" s="307"/>
      <c r="Q27" s="307">
        <f>IFERROR(VLOOKUP(A27,'درآمد ناشی از فروش '!$A$9:$Q$35,17,0),0)</f>
        <v>0</v>
      </c>
      <c r="R27" s="307"/>
      <c r="S27" s="307">
        <f t="shared" si="1"/>
        <v>-24358880764</v>
      </c>
      <c r="T27" s="308"/>
      <c r="U27" s="309">
        <f>S27/'جمع درآمدها'!$J$5</f>
        <v>-5.6219295179220866E-3</v>
      </c>
      <c r="W27" s="294"/>
      <c r="X27" s="263"/>
      <c r="Y27" s="264"/>
      <c r="Z27" s="265"/>
      <c r="AC27" s="268"/>
    </row>
    <row r="28" spans="1:32" s="266" customFormat="1" ht="51" customHeight="1" x14ac:dyDescent="1.05">
      <c r="A28" s="106" t="s">
        <v>71</v>
      </c>
      <c r="B28" s="106"/>
      <c r="C28" s="307">
        <f>IFERROR(VLOOKUP(A28,'درآمد سود سهام '!$A$9:$S$26,13,0),0)</f>
        <v>0</v>
      </c>
      <c r="D28" s="307"/>
      <c r="E28" s="307">
        <f>IFERROR(VLOOKUP('سرمایه‌گذاری در سهام '!A28,'درآمد ناشی از تغییر قیمت اوراق '!$A$9:$I$29,9,0),0)</f>
        <v>0</v>
      </c>
      <c r="F28" s="307"/>
      <c r="G28" s="307">
        <f>IFERROR(VLOOKUP(A28,'درآمد ناشی از فروش '!$A$7:$Q$35,9,0),0)</f>
        <v>0</v>
      </c>
      <c r="H28" s="307"/>
      <c r="I28" s="307">
        <f t="shared" si="2"/>
        <v>0</v>
      </c>
      <c r="J28" s="308"/>
      <c r="K28" s="309">
        <f t="shared" si="0"/>
        <v>0</v>
      </c>
      <c r="L28" s="308"/>
      <c r="M28" s="307">
        <f>IFERROR(VLOOKUP(A28,'درآمد سود سهام '!$A$9:$S$26,19,0),0)</f>
        <v>0</v>
      </c>
      <c r="N28" s="307"/>
      <c r="O28" s="307">
        <f>IFERROR(VLOOKUP(A28,'درآمد ناشی از تغییر قیمت اوراق '!$A$9:$Q$29,17,0),0)</f>
        <v>0</v>
      </c>
      <c r="P28" s="307"/>
      <c r="Q28" s="307">
        <f>IFERROR(VLOOKUP(A28,'درآمد ناشی از فروش '!$A$9:$Q$35,17,0),0)</f>
        <v>0</v>
      </c>
      <c r="R28" s="307"/>
      <c r="S28" s="307">
        <f t="shared" si="1"/>
        <v>0</v>
      </c>
      <c r="T28" s="308"/>
      <c r="U28" s="309">
        <f>S28/'جمع درآمدها'!$J$5</f>
        <v>0</v>
      </c>
      <c r="W28" s="294"/>
      <c r="X28" s="263"/>
      <c r="Y28" s="264"/>
      <c r="Z28" s="265"/>
      <c r="AC28" s="268"/>
    </row>
    <row r="29" spans="1:32" s="264" customFormat="1" ht="51" customHeight="1" x14ac:dyDescent="1.05">
      <c r="A29" s="106" t="s">
        <v>61</v>
      </c>
      <c r="B29" s="106"/>
      <c r="C29" s="307">
        <f>IFERROR(VLOOKUP(A29,'درآمد سود سهام '!$A$9:$S$26,13,0),0)</f>
        <v>0</v>
      </c>
      <c r="D29" s="307"/>
      <c r="E29" s="307">
        <f>IFERROR(VLOOKUP('سرمایه‌گذاری در سهام '!A29,'درآمد ناشی از تغییر قیمت اوراق '!$A$9:$I$29,9,0),0)</f>
        <v>0</v>
      </c>
      <c r="F29" s="307"/>
      <c r="G29" s="307">
        <f>IFERROR(VLOOKUP(A29,'درآمد ناشی از فروش '!$A$7:$Q$35,9,0),0)</f>
        <v>0</v>
      </c>
      <c r="H29" s="307"/>
      <c r="I29" s="307">
        <f t="shared" si="2"/>
        <v>0</v>
      </c>
      <c r="J29" s="310"/>
      <c r="K29" s="309">
        <f t="shared" si="0"/>
        <v>0</v>
      </c>
      <c r="L29" s="310"/>
      <c r="M29" s="307">
        <f>IFERROR(VLOOKUP(A29,'درآمد سود سهام '!$A$9:$S$26,19,0),0)</f>
        <v>20910032157</v>
      </c>
      <c r="N29" s="310"/>
      <c r="O29" s="307">
        <f>IFERROR(VLOOKUP(A29,'درآمد ناشی از تغییر قیمت اوراق '!$A$9:$Q$29,17,0),0)</f>
        <v>0</v>
      </c>
      <c r="P29" s="307"/>
      <c r="Q29" s="307">
        <f>IFERROR(VLOOKUP(A29,'درآمد ناشی از فروش '!$A$9:$Q$35,17,0),0)</f>
        <v>228404351666</v>
      </c>
      <c r="R29" s="310"/>
      <c r="S29" s="307">
        <f t="shared" si="1"/>
        <v>249314383823</v>
      </c>
      <c r="T29" s="310"/>
      <c r="U29" s="309">
        <f>S29/'جمع درآمدها'!$J$5</f>
        <v>5.7540734618995587E-2</v>
      </c>
      <c r="V29" s="266"/>
      <c r="W29" s="294"/>
      <c r="X29" s="263"/>
      <c r="Z29" s="265"/>
      <c r="AA29" s="272"/>
      <c r="AC29" s="268"/>
      <c r="AE29" s="266"/>
    </row>
    <row r="30" spans="1:32" s="264" customFormat="1" ht="51" customHeight="1" x14ac:dyDescent="1.05">
      <c r="A30" s="106" t="s">
        <v>70</v>
      </c>
      <c r="B30" s="106"/>
      <c r="C30" s="307">
        <f>IFERROR(VLOOKUP(A30,'درآمد سود سهام '!$A$9:$S$26,13,0),0)</f>
        <v>0</v>
      </c>
      <c r="D30" s="307"/>
      <c r="E30" s="307">
        <f>IFERROR(VLOOKUP('سرمایه‌گذاری در سهام '!A30,'درآمد ناشی از تغییر قیمت اوراق '!$A$9:$I$29,9,0),0)</f>
        <v>0</v>
      </c>
      <c r="F30" s="307"/>
      <c r="G30" s="307">
        <f>IFERROR(VLOOKUP(A30,'درآمد ناشی از فروش '!$A$7:$Q$35,9,0),0)</f>
        <v>0</v>
      </c>
      <c r="H30" s="307"/>
      <c r="I30" s="307">
        <f t="shared" si="2"/>
        <v>0</v>
      </c>
      <c r="J30" s="308"/>
      <c r="K30" s="309">
        <f t="shared" si="0"/>
        <v>0</v>
      </c>
      <c r="L30" s="308"/>
      <c r="M30" s="307">
        <f>IFERROR(VLOOKUP(A30,'درآمد سود سهام '!$A$9:$S$26,19,0),0)</f>
        <v>0</v>
      </c>
      <c r="N30" s="310"/>
      <c r="O30" s="307">
        <f>IFERROR(VLOOKUP(A30,'درآمد ناشی از تغییر قیمت اوراق '!$A$9:$Q$29,17,0),0)</f>
        <v>0</v>
      </c>
      <c r="P30" s="307"/>
      <c r="Q30" s="307">
        <f>IFERROR(VLOOKUP(A30,'درآمد ناشی از فروش '!$A$9:$Q$35,17,0),0)</f>
        <v>0</v>
      </c>
      <c r="R30" s="306"/>
      <c r="S30" s="307">
        <f t="shared" si="1"/>
        <v>0</v>
      </c>
      <c r="T30" s="308"/>
      <c r="U30" s="309">
        <f>S30/'جمع درآمدها'!$J$5</f>
        <v>0</v>
      </c>
      <c r="V30" s="266"/>
      <c r="W30" s="294"/>
      <c r="X30" s="263"/>
      <c r="Z30" s="265"/>
      <c r="AA30" s="272"/>
      <c r="AC30" s="268"/>
      <c r="AE30" s="266"/>
    </row>
    <row r="31" spans="1:32" s="270" customFormat="1" ht="51" customHeight="1" x14ac:dyDescent="1.05">
      <c r="A31" s="106" t="s">
        <v>84</v>
      </c>
      <c r="B31" s="106"/>
      <c r="C31" s="307">
        <f>IFERROR(VLOOKUP(A31,'درآمد سود سهام '!$A$9:$S$26,13,0),0)</f>
        <v>0</v>
      </c>
      <c r="D31" s="307"/>
      <c r="E31" s="307">
        <f>IFERROR(VLOOKUP('سرمایه‌گذاری در سهام '!A31,'درآمد ناشی از تغییر قیمت اوراق '!$A$9:$I$29,9,0),0)</f>
        <v>14148109957</v>
      </c>
      <c r="F31" s="307"/>
      <c r="G31" s="307">
        <f>IFERROR(VLOOKUP(A31,'درآمد ناشی از فروش '!$A$7:$Q$35,9,0),0)</f>
        <v>59180643915</v>
      </c>
      <c r="H31" s="307"/>
      <c r="I31" s="307">
        <f t="shared" si="2"/>
        <v>73328753872</v>
      </c>
      <c r="J31" s="306"/>
      <c r="K31" s="309">
        <f t="shared" si="0"/>
        <v>8.1803405183448058E-2</v>
      </c>
      <c r="L31" s="306"/>
      <c r="M31" s="307">
        <f>IFERROR(VLOOKUP(A31,'درآمد سود سهام '!$A$9:$S$26,19,0),0)</f>
        <v>3979098361</v>
      </c>
      <c r="N31" s="306"/>
      <c r="O31" s="307">
        <f>IFERROR(VLOOKUP(A31,'درآمد ناشی از تغییر قیمت اوراق '!$A$9:$Q$29,17,0),0)</f>
        <v>108220840043</v>
      </c>
      <c r="P31" s="307"/>
      <c r="Q31" s="307">
        <f>IFERROR(VLOOKUP(A31,'درآمد ناشی از فروش '!$A$9:$Q$35,17,0),0)</f>
        <v>73831514917</v>
      </c>
      <c r="R31" s="306"/>
      <c r="S31" s="307">
        <f t="shared" si="1"/>
        <v>186031453321</v>
      </c>
      <c r="T31" s="306"/>
      <c r="U31" s="309">
        <f>S31/'جمع درآمدها'!$J$5</f>
        <v>4.2935294475144575E-2</v>
      </c>
      <c r="W31" s="295"/>
      <c r="X31" s="263"/>
      <c r="Y31" s="264"/>
      <c r="Z31" s="265"/>
      <c r="AC31" s="271"/>
      <c r="AE31" s="266"/>
    </row>
    <row r="32" spans="1:32" s="262" customFormat="1" ht="42.75" x14ac:dyDescent="1.05">
      <c r="A32" s="106" t="s">
        <v>94</v>
      </c>
      <c r="B32" s="106"/>
      <c r="C32" s="307">
        <f>IFERROR(VLOOKUP(A32,'درآمد سود سهام '!$A$9:$S$26,13,0),0)</f>
        <v>0</v>
      </c>
      <c r="D32" s="307"/>
      <c r="E32" s="307">
        <f>IFERROR(VLOOKUP('سرمایه‌گذاری در سهام '!A32,'درآمد ناشی از تغییر قیمت اوراق '!$A$9:$I$29,9,0),0)</f>
        <v>0</v>
      </c>
      <c r="F32" s="307"/>
      <c r="G32" s="307">
        <f>IFERROR(VLOOKUP(A32,'درآمد ناشی از فروش '!$A$7:$Q$35,9,0),0)</f>
        <v>0</v>
      </c>
      <c r="H32" s="307"/>
      <c r="I32" s="307">
        <f t="shared" si="2"/>
        <v>0</v>
      </c>
      <c r="J32" s="311"/>
      <c r="K32" s="309">
        <f t="shared" si="0"/>
        <v>0</v>
      </c>
      <c r="L32" s="311"/>
      <c r="M32" s="307">
        <f>IFERROR(VLOOKUP(A32,'درآمد سود سهام '!$A$9:$S$26,19,0),0)</f>
        <v>27000000000</v>
      </c>
      <c r="N32" s="311"/>
      <c r="O32" s="307">
        <f>IFERROR(VLOOKUP(A32,'درآمد ناشی از تغییر قیمت اوراق '!$A$9:$Q$29,17,0),0)</f>
        <v>0</v>
      </c>
      <c r="P32" s="307"/>
      <c r="Q32" s="307">
        <f>IFERROR(VLOOKUP(A32,'درآمد ناشی از فروش '!$A$9:$Q$35,17,0),0)</f>
        <v>243574489790</v>
      </c>
      <c r="R32" s="311"/>
      <c r="S32" s="307">
        <f t="shared" si="1"/>
        <v>270574489790</v>
      </c>
      <c r="T32" s="311"/>
      <c r="U32" s="309">
        <f>S32/'جمع درآمدها'!$J$5</f>
        <v>6.2447479655765567E-2</v>
      </c>
      <c r="W32" s="296"/>
      <c r="X32" s="263"/>
      <c r="Y32" s="264"/>
      <c r="Z32" s="265"/>
      <c r="AC32" s="143"/>
      <c r="AE32" s="266"/>
    </row>
    <row r="33" spans="1:31" s="262" customFormat="1" ht="42.75" x14ac:dyDescent="1.05">
      <c r="A33" s="106" t="s">
        <v>100</v>
      </c>
      <c r="B33" s="106"/>
      <c r="C33" s="307">
        <f>IFERROR(VLOOKUP(A33,'درآمد سود سهام '!$A$9:$S$26,13,0),0)</f>
        <v>0</v>
      </c>
      <c r="D33" s="307"/>
      <c r="E33" s="307">
        <f>IFERROR(VLOOKUP('سرمایه‌گذاری در سهام '!A33,'درآمد ناشی از تغییر قیمت اوراق '!$A$9:$I$29,9,0),0)</f>
        <v>0</v>
      </c>
      <c r="F33" s="307"/>
      <c r="G33" s="307">
        <f>IFERROR(VLOOKUP(A33,'درآمد ناشی از فروش '!$A$7:$Q$35,9,0),0)</f>
        <v>0</v>
      </c>
      <c r="H33" s="307"/>
      <c r="I33" s="307">
        <f t="shared" si="2"/>
        <v>0</v>
      </c>
      <c r="J33" s="311"/>
      <c r="K33" s="309">
        <f t="shared" si="0"/>
        <v>0</v>
      </c>
      <c r="L33" s="311"/>
      <c r="M33" s="307">
        <f>IFERROR(VLOOKUP(A33,'درآمد سود سهام '!$A$9:$S$26,19,0),0)</f>
        <v>6723684211</v>
      </c>
      <c r="N33" s="311"/>
      <c r="O33" s="307">
        <f>IFERROR(VLOOKUP(A33,'درآمد ناشی از تغییر قیمت اوراق '!$A$9:$Q$29,17,0),0)</f>
        <v>0</v>
      </c>
      <c r="P33" s="307"/>
      <c r="Q33" s="307">
        <f>IFERROR(VLOOKUP(A33,'درآمد ناشی از فروش '!$A$9:$Q$35,17,0),0)</f>
        <v>28128891318</v>
      </c>
      <c r="R33" s="311"/>
      <c r="S33" s="307">
        <f t="shared" si="1"/>
        <v>34852575529</v>
      </c>
      <c r="T33" s="311"/>
      <c r="U33" s="309">
        <f>S33/'جمع درآمدها'!$J$5</f>
        <v>8.0438311201749459E-3</v>
      </c>
      <c r="W33" s="296"/>
      <c r="X33" s="263"/>
      <c r="Y33" s="264"/>
      <c r="Z33" s="265"/>
      <c r="AC33" s="143"/>
      <c r="AE33" s="266"/>
    </row>
    <row r="34" spans="1:31" s="262" customFormat="1" ht="42.75" x14ac:dyDescent="1.05">
      <c r="A34" s="106" t="s">
        <v>101</v>
      </c>
      <c r="B34" s="106"/>
      <c r="C34" s="307">
        <f>IFERROR(VLOOKUP(A34,'درآمد سود سهام '!$A$9:$S$26,13,0),0)</f>
        <v>0</v>
      </c>
      <c r="D34" s="307"/>
      <c r="E34" s="307">
        <f>IFERROR(VLOOKUP('سرمایه‌گذاری در سهام '!A34,'درآمد ناشی از تغییر قیمت اوراق '!$A$9:$I$29,9,0),0)</f>
        <v>0</v>
      </c>
      <c r="F34" s="307"/>
      <c r="G34" s="307">
        <f>IFERROR(VLOOKUP(A34,'درآمد ناشی از فروش '!$A$7:$Q$35,9,0),0)</f>
        <v>0</v>
      </c>
      <c r="H34" s="307"/>
      <c r="I34" s="307">
        <f t="shared" si="2"/>
        <v>0</v>
      </c>
      <c r="J34" s="311"/>
      <c r="K34" s="309">
        <f t="shared" si="0"/>
        <v>0</v>
      </c>
      <c r="L34" s="311"/>
      <c r="M34" s="307">
        <f>IFERROR(VLOOKUP(A34,'درآمد سود سهام '!$A$9:$S$26,19,0),0)</f>
        <v>0</v>
      </c>
      <c r="N34" s="311"/>
      <c r="O34" s="307">
        <f>IFERROR(VLOOKUP(A34,'درآمد ناشی از تغییر قیمت اوراق '!$A$9:$Q$29,17,0),0)</f>
        <v>0</v>
      </c>
      <c r="P34" s="307"/>
      <c r="Q34" s="307">
        <f>IFERROR(VLOOKUP(A34,'درآمد ناشی از فروش '!$A$9:$Q$35,17,0),0)</f>
        <v>0</v>
      </c>
      <c r="R34" s="311"/>
      <c r="S34" s="307">
        <f t="shared" si="1"/>
        <v>0</v>
      </c>
      <c r="T34" s="311"/>
      <c r="U34" s="309">
        <f>S34/'جمع درآمدها'!$J$5</f>
        <v>0</v>
      </c>
      <c r="W34" s="296"/>
      <c r="X34" s="263"/>
      <c r="Y34" s="264"/>
      <c r="Z34" s="265"/>
      <c r="AC34" s="143"/>
      <c r="AE34" s="266"/>
    </row>
    <row r="35" spans="1:31" s="262" customFormat="1" ht="42.75" x14ac:dyDescent="1.05">
      <c r="A35" s="106" t="s">
        <v>95</v>
      </c>
      <c r="B35" s="106"/>
      <c r="C35" s="307">
        <f>IFERROR(VLOOKUP(A35,'درآمد سود سهام '!$A$9:$S$26,13,0),0)</f>
        <v>0</v>
      </c>
      <c r="D35" s="307">
        <f>IFERROR(VLOOKUP(#REF!,'درآمد ناشی از تغییر قیمت اوراق '!$A$9:$Q$21,9,0),0)</f>
        <v>0</v>
      </c>
      <c r="E35" s="307">
        <f>IFERROR(VLOOKUP('سرمایه‌گذاری در سهام '!A35,'درآمد ناشی از تغییر قیمت اوراق '!$A$9:$I$29,9,0),0)</f>
        <v>16074774000</v>
      </c>
      <c r="F35" s="307"/>
      <c r="G35" s="307">
        <f>IFERROR(VLOOKUP(A35,'درآمد ناشی از فروش '!$A$7:$Q$35,9,0),0)</f>
        <v>0</v>
      </c>
      <c r="H35" s="307"/>
      <c r="I35" s="307">
        <f t="shared" si="2"/>
        <v>16074774000</v>
      </c>
      <c r="J35" s="311"/>
      <c r="K35" s="309">
        <f t="shared" si="0"/>
        <v>1.7932545983935878E-2</v>
      </c>
      <c r="L35" s="311"/>
      <c r="M35" s="307">
        <f>IFERROR(VLOOKUP(A35,'درآمد سود سهام '!$A$9:$S$26,19,0),0)</f>
        <v>0</v>
      </c>
      <c r="N35" s="311"/>
      <c r="O35" s="307">
        <f>IFERROR(VLOOKUP(A35,'درآمد ناشی از تغییر قیمت اوراق '!$A$9:$Q$29,17,0),0)</f>
        <v>71388928760</v>
      </c>
      <c r="P35" s="307"/>
      <c r="Q35" s="307">
        <f>IFERROR(VLOOKUP(A35,'درآمد ناشی از فروش '!$A$9:$Q$35,17,0),0)</f>
        <v>3612532900</v>
      </c>
      <c r="R35" s="311"/>
      <c r="S35" s="307">
        <f t="shared" si="1"/>
        <v>75001461660</v>
      </c>
      <c r="T35" s="311"/>
      <c r="U35" s="309">
        <f>S35/'جمع درآمدها'!$J$5</f>
        <v>1.7310028949146822E-2</v>
      </c>
      <c r="W35" s="296"/>
      <c r="X35" s="263"/>
      <c r="Y35" s="264"/>
      <c r="Z35" s="265"/>
      <c r="AC35" s="143"/>
      <c r="AE35" s="266"/>
    </row>
    <row r="36" spans="1:31" s="262" customFormat="1" ht="42.75" x14ac:dyDescent="1.05">
      <c r="A36" s="106" t="s">
        <v>166</v>
      </c>
      <c r="B36" s="106"/>
      <c r="C36" s="307">
        <f>IFERROR(VLOOKUP(A36,'درآمد سود سهام '!$A$9:$S$26,13,0),0)</f>
        <v>0</v>
      </c>
      <c r="D36" s="307"/>
      <c r="E36" s="307">
        <f>IFERROR(VLOOKUP('سرمایه‌گذاری در سهام '!A36,'درآمد ناشی از تغییر قیمت اوراق '!$A$9:$I$29,9,0),0)</f>
        <v>-176224301002</v>
      </c>
      <c r="F36" s="307"/>
      <c r="G36" s="307">
        <f>IFERROR(VLOOKUP(A36,'درآمد ناشی از فروش '!$A$7:$Q$35,9,0),0)</f>
        <v>187238500232</v>
      </c>
      <c r="H36" s="307"/>
      <c r="I36" s="307">
        <f t="shared" si="2"/>
        <v>11014199230</v>
      </c>
      <c r="J36" s="311"/>
      <c r="K36" s="309">
        <f t="shared" si="0"/>
        <v>1.2287117328567489E-2</v>
      </c>
      <c r="L36" s="311"/>
      <c r="M36" s="307">
        <f>IFERROR(VLOOKUP(A36,'درآمد سود سهام '!$A$9:$S$26,19,0),0)</f>
        <v>0</v>
      </c>
      <c r="N36" s="311"/>
      <c r="O36" s="307">
        <f>IFERROR(VLOOKUP(A36,'درآمد ناشی از تغییر قیمت اوراق '!$A$9:$Q$29,17,0),0)</f>
        <v>0</v>
      </c>
      <c r="P36" s="307"/>
      <c r="Q36" s="307">
        <f>IFERROR(VLOOKUP(A36,'درآمد ناشی از فروش '!$A$9:$Q$35,17,0),0)</f>
        <v>187238500232</v>
      </c>
      <c r="R36" s="311"/>
      <c r="S36" s="307">
        <f t="shared" si="1"/>
        <v>187238500232</v>
      </c>
      <c r="T36" s="311"/>
      <c r="U36" s="309">
        <f>S36/'جمع درآمدها'!$J$5</f>
        <v>4.3213875938891318E-2</v>
      </c>
      <c r="W36" s="296"/>
      <c r="X36" s="263"/>
      <c r="Y36" s="264"/>
      <c r="Z36" s="265"/>
      <c r="AC36" s="143"/>
      <c r="AE36" s="266"/>
    </row>
    <row r="37" spans="1:31" s="262" customFormat="1" ht="42.75" x14ac:dyDescent="1.05">
      <c r="A37" s="106" t="s">
        <v>183</v>
      </c>
      <c r="B37" s="106"/>
      <c r="C37" s="307">
        <f>IFERROR(VLOOKUP(A37,'درآمد سود سهام '!$A$9:$S$26,13,0),0)</f>
        <v>0</v>
      </c>
      <c r="D37" s="307"/>
      <c r="E37" s="307">
        <f>IFERROR(VLOOKUP('سرمایه‌گذاری در سهام '!A37,'درآمد ناشی از تغییر قیمت اوراق '!$A$9:$I$29,9,0),0)</f>
        <v>480815501</v>
      </c>
      <c r="F37" s="307"/>
      <c r="G37" s="307">
        <f>IFERROR(VLOOKUP(A37,'درآمد ناشی از فروش '!$A$7:$Q$35,9,0),0)</f>
        <v>0</v>
      </c>
      <c r="H37" s="307"/>
      <c r="I37" s="307">
        <f t="shared" si="2"/>
        <v>480815501</v>
      </c>
      <c r="J37" s="311"/>
      <c r="K37" s="309">
        <f t="shared" si="0"/>
        <v>5.3638365811374187E-4</v>
      </c>
      <c r="L37" s="311"/>
      <c r="M37" s="307">
        <f>IFERROR(VLOOKUP(A37,'درآمد سود سهام '!$A$9:$S$26,19,0),0)</f>
        <v>0</v>
      </c>
      <c r="N37" s="311"/>
      <c r="O37" s="307">
        <f>IFERROR(VLOOKUP(A37,'درآمد ناشی از تغییر قیمت اوراق '!$A$9:$Q$29,17,0),0)</f>
        <v>480815501</v>
      </c>
      <c r="P37" s="307"/>
      <c r="Q37" s="307">
        <f>IFERROR(VLOOKUP(A37,'درآمد ناشی از فروش '!$A$9:$Q$35,17,0),0)</f>
        <v>0</v>
      </c>
      <c r="R37" s="311"/>
      <c r="S37" s="307">
        <f t="shared" si="1"/>
        <v>480815501</v>
      </c>
      <c r="T37" s="311"/>
      <c r="U37" s="309">
        <f>S37/'جمع درآمدها'!$J$5</f>
        <v>1.1097024054328987E-4</v>
      </c>
      <c r="W37" s="296"/>
      <c r="X37" s="263"/>
      <c r="Y37" s="264"/>
      <c r="Z37" s="265"/>
      <c r="AC37" s="143"/>
      <c r="AE37" s="266"/>
    </row>
    <row r="38" spans="1:31" s="262" customFormat="1" ht="42.75" x14ac:dyDescent="1.05">
      <c r="A38" s="106" t="s">
        <v>184</v>
      </c>
      <c r="B38" s="106"/>
      <c r="C38" s="307">
        <f>IFERROR(VLOOKUP(A38,'درآمد سود سهام '!$A$9:$S$26,13,0),0)</f>
        <v>0</v>
      </c>
      <c r="D38" s="307"/>
      <c r="E38" s="307">
        <f>IFERROR(VLOOKUP('سرمایه‌گذاری در سهام '!A38,'درآمد ناشی از تغییر قیمت اوراق '!$A$9:$I$29,9,0),0)</f>
        <v>14412859206</v>
      </c>
      <c r="F38" s="307"/>
      <c r="G38" s="307">
        <f>IFERROR(VLOOKUP(A38,'درآمد ناشی از فروش '!$A$7:$Q$35,9,0),0)</f>
        <v>0</v>
      </c>
      <c r="H38" s="307"/>
      <c r="I38" s="307">
        <f t="shared" si="2"/>
        <v>14412859206</v>
      </c>
      <c r="J38" s="311"/>
      <c r="K38" s="309">
        <f t="shared" si="0"/>
        <v>1.607856262685799E-2</v>
      </c>
      <c r="L38" s="311"/>
      <c r="M38" s="307">
        <f>IFERROR(VLOOKUP(A38,'درآمد سود سهام '!$A$9:$S$26,19,0),0)</f>
        <v>0</v>
      </c>
      <c r="N38" s="311"/>
      <c r="O38" s="307">
        <f>IFERROR(VLOOKUP(A38,'درآمد ناشی از تغییر قیمت اوراق '!$A$9:$Q$29,17,0),0)</f>
        <v>14412859206</v>
      </c>
      <c r="P38" s="307"/>
      <c r="Q38" s="307">
        <f>IFERROR(VLOOKUP(A38,'درآمد ناشی از فروش '!$A$9:$Q$35,17,0),0)</f>
        <v>0</v>
      </c>
      <c r="R38" s="311">
        <v>15459956769</v>
      </c>
      <c r="S38" s="307">
        <f t="shared" si="1"/>
        <v>14412859206</v>
      </c>
      <c r="T38" s="311"/>
      <c r="U38" s="309">
        <f>S38/'جمع درآمدها'!$J$5</f>
        <v>3.3264286398420207E-3</v>
      </c>
      <c r="W38" s="296"/>
      <c r="X38" s="263"/>
      <c r="Y38" s="264"/>
      <c r="Z38" s="265"/>
      <c r="AC38" s="143"/>
      <c r="AE38" s="266"/>
    </row>
    <row r="39" spans="1:31" s="262" customFormat="1" ht="42.75" x14ac:dyDescent="1.05">
      <c r="A39" s="106" t="s">
        <v>175</v>
      </c>
      <c r="B39" s="106"/>
      <c r="C39" s="307">
        <f>IFERROR(VLOOKUP(A39,'درآمد سود سهام '!$A$9:$S$26,13,0),0)</f>
        <v>0</v>
      </c>
      <c r="D39" s="307"/>
      <c r="E39" s="307">
        <f>IFERROR(VLOOKUP('سرمایه‌گذاری در سهام '!A39,'درآمد ناشی از تغییر قیمت اوراق '!$A$9:$I$29,9,0),0)</f>
        <v>51965577214</v>
      </c>
      <c r="F39" s="307"/>
      <c r="G39" s="307">
        <f>IFERROR(VLOOKUP(A39,'درآمد ناشی از فروش '!$A$7:$Q$35,9,0),0)</f>
        <v>0</v>
      </c>
      <c r="H39" s="307"/>
      <c r="I39" s="307">
        <f>C39+E39+G39</f>
        <v>51965577214</v>
      </c>
      <c r="J39" s="311"/>
      <c r="K39" s="309">
        <f t="shared" si="0"/>
        <v>5.7971272440397945E-2</v>
      </c>
      <c r="L39" s="311"/>
      <c r="M39" s="307">
        <f>IFERROR(VLOOKUP(A39,'درآمد سود سهام '!$A$9:$S$26,19,0),0)</f>
        <v>0</v>
      </c>
      <c r="N39" s="311"/>
      <c r="O39" s="307">
        <f>IFERROR(VLOOKUP(A39,'درآمد ناشی از تغییر قیمت اوراق '!$A$9:$Q$29,17,0),0)</f>
        <v>69952511703</v>
      </c>
      <c r="P39" s="307"/>
      <c r="Q39" s="307">
        <f>IFERROR(VLOOKUP(A39,'درآمد ناشی از فروش '!$A$9:$Q$35,17,0),0)</f>
        <v>0</v>
      </c>
      <c r="R39" s="311"/>
      <c r="S39" s="307">
        <f t="shared" si="1"/>
        <v>69952511703</v>
      </c>
      <c r="T39" s="311"/>
      <c r="U39" s="309">
        <f>S39/'جمع درآمدها'!$J$5</f>
        <v>1.6144752060082208E-2</v>
      </c>
      <c r="W39" s="296"/>
      <c r="X39" s="263"/>
      <c r="Y39" s="264"/>
      <c r="Z39" s="265"/>
      <c r="AC39" s="143"/>
      <c r="AE39" s="266"/>
    </row>
    <row r="40" spans="1:31" s="262" customFormat="1" ht="42.75" x14ac:dyDescent="1.05">
      <c r="A40" s="106" t="s">
        <v>110</v>
      </c>
      <c r="B40" s="106"/>
      <c r="C40" s="307">
        <f>IFERROR(VLOOKUP(A40,'درآمد سود سهام '!$A$9:$S$26,13,0),0)</f>
        <v>0</v>
      </c>
      <c r="D40" s="307"/>
      <c r="E40" s="307">
        <f>IFERROR(VLOOKUP('سرمایه‌گذاری در سهام '!A40,'درآمد ناشی از تغییر قیمت اوراق '!$A$9:$I$29,9,0),0)</f>
        <v>5358258000</v>
      </c>
      <c r="F40" s="307"/>
      <c r="G40" s="307">
        <f>IFERROR(VLOOKUP(A40,'درآمد ناشی از فروش '!$A$7:$Q$35,9,0),0)</f>
        <v>0</v>
      </c>
      <c r="H40" s="307"/>
      <c r="I40" s="307">
        <f>C40+E40+G40</f>
        <v>5358258000</v>
      </c>
      <c r="J40" s="311"/>
      <c r="K40" s="309">
        <f t="shared" si="0"/>
        <v>5.9775153279786261E-3</v>
      </c>
      <c r="L40" s="311"/>
      <c r="M40" s="307">
        <f>IFERROR(VLOOKUP(A40,'درآمد سود سهام '!$A$9:$S$26,19,0),0)</f>
        <v>4806000000</v>
      </c>
      <c r="N40" s="311"/>
      <c r="O40" s="307">
        <f>IFERROR(VLOOKUP(A40,'درآمد ناشی از تغییر قیمت اوراق '!$A$9:$Q$29,17,0),0)</f>
        <v>32649652145</v>
      </c>
      <c r="P40" s="307"/>
      <c r="Q40" s="307">
        <f>IFERROR(VLOOKUP(A40,'درآمد ناشی از فروش '!$A$9:$Q$35,17,0),0)</f>
        <v>7535941141</v>
      </c>
      <c r="R40" s="311"/>
      <c r="S40" s="307">
        <f t="shared" si="1"/>
        <v>44991593286</v>
      </c>
      <c r="T40" s="311"/>
      <c r="U40" s="309">
        <f>S40/'جمع درآمدها'!$J$5</f>
        <v>1.038387472739421E-2</v>
      </c>
      <c r="W40" s="296"/>
      <c r="X40" s="263"/>
      <c r="Y40" s="264"/>
      <c r="Z40" s="265"/>
      <c r="AC40" s="143"/>
      <c r="AE40" s="266"/>
    </row>
    <row r="41" spans="1:31" s="262" customFormat="1" ht="42.75" x14ac:dyDescent="1.05">
      <c r="A41" s="106" t="s">
        <v>167</v>
      </c>
      <c r="B41" s="106"/>
      <c r="C41" s="307">
        <f>IFERROR(VLOOKUP(A41,'درآمد سود سهام '!$A$9:$S$26,13,0),0)</f>
        <v>0</v>
      </c>
      <c r="D41" s="307"/>
      <c r="E41" s="307">
        <f>IFERROR(VLOOKUP('سرمایه‌گذاری در سهام '!A41,'درآمد ناشی از تغییر قیمت اوراق '!$A$9:$I$29,9,0),0)</f>
        <v>1487310045</v>
      </c>
      <c r="F41" s="307"/>
      <c r="G41" s="307">
        <f>IFERROR(VLOOKUP(A41,'درآمد ناشی از فروش '!$A$7:$Q$35,9,0),0)</f>
        <v>8269134525</v>
      </c>
      <c r="H41" s="307"/>
      <c r="I41" s="307">
        <f t="shared" si="2"/>
        <v>9756444570</v>
      </c>
      <c r="J41" s="311"/>
      <c r="K41" s="309">
        <f t="shared" si="0"/>
        <v>1.0884003152470231E-2</v>
      </c>
      <c r="L41" s="311"/>
      <c r="M41" s="307">
        <f>IFERROR(VLOOKUP(A41,'درآمد سود سهام '!$A$9:$S$26,19,0),0)</f>
        <v>3199203187</v>
      </c>
      <c r="N41" s="311"/>
      <c r="O41" s="307">
        <f>IFERROR(VLOOKUP(A41,'درآمد ناشی از تغییر قیمت اوراق '!$A$9:$Q$29,17,0),0)</f>
        <v>49555269423</v>
      </c>
      <c r="P41" s="307"/>
      <c r="Q41" s="307">
        <f>IFERROR(VLOOKUP(A41,'درآمد ناشی از فروش '!$A$9:$Q$35,17,0),0)</f>
        <v>8269134525</v>
      </c>
      <c r="R41" s="311"/>
      <c r="S41" s="307">
        <f t="shared" si="1"/>
        <v>61023607135</v>
      </c>
      <c r="T41" s="311"/>
      <c r="U41" s="309">
        <f>S41/'جمع درآمدها'!$J$5</f>
        <v>1.4083997600963721E-2</v>
      </c>
      <c r="W41" s="296"/>
      <c r="X41" s="263"/>
      <c r="Y41" s="264"/>
      <c r="Z41" s="265"/>
      <c r="AC41" s="143"/>
      <c r="AE41" s="266"/>
    </row>
    <row r="42" spans="1:31" s="262" customFormat="1" ht="42.75" x14ac:dyDescent="1.05">
      <c r="A42" s="106" t="s">
        <v>158</v>
      </c>
      <c r="B42" s="106"/>
      <c r="C42" s="307">
        <f>IFERROR(VLOOKUP(A42,'درآمد سود سهام '!$A$9:$S$26,13,0),0)</f>
        <v>0</v>
      </c>
      <c r="D42" s="307"/>
      <c r="E42" s="307">
        <f>IFERROR(VLOOKUP('سرمایه‌گذاری در سهام '!A42,'درآمد ناشی از تغییر قیمت اوراق '!$A$9:$I$29,9,0),0)</f>
        <v>27388069832</v>
      </c>
      <c r="F42" s="307"/>
      <c r="G42" s="307">
        <f>IFERROR(VLOOKUP(A42,'درآمد ناشی از فروش '!$A$7:$Q$35,9,0),0)</f>
        <v>0</v>
      </c>
      <c r="H42" s="307"/>
      <c r="I42" s="307">
        <f>C42+E42+G42</f>
        <v>27388069832</v>
      </c>
      <c r="J42" s="311"/>
      <c r="K42" s="309">
        <f t="shared" si="0"/>
        <v>3.0553326701425909E-2</v>
      </c>
      <c r="L42" s="311"/>
      <c r="M42" s="307">
        <f>IFERROR(VLOOKUP(A42,'درآمد سود سهام '!$A$9:$S$26,19,0),0)</f>
        <v>6871521739</v>
      </c>
      <c r="N42" s="311"/>
      <c r="O42" s="307">
        <f>IFERROR(VLOOKUP(A42,'درآمد ناشی از تغییر قیمت اوراق '!$A$9:$Q$29,17,0),0)</f>
        <v>-4376065689</v>
      </c>
      <c r="P42" s="307"/>
      <c r="Q42" s="307">
        <f>IFERROR(VLOOKUP(A42,'درآمد ناشی از فروش '!$A$9:$Q$35,17,0),0)</f>
        <v>0</v>
      </c>
      <c r="R42" s="311"/>
      <c r="S42" s="307">
        <f t="shared" si="1"/>
        <v>2495456050</v>
      </c>
      <c r="T42" s="311"/>
      <c r="U42" s="309">
        <f>S42/'جمع درآمدها'!$J$5</f>
        <v>5.7594099515878127E-4</v>
      </c>
      <c r="W42" s="296"/>
      <c r="X42" s="263"/>
      <c r="Y42" s="264"/>
      <c r="Z42" s="265"/>
      <c r="AC42" s="143"/>
      <c r="AE42" s="266"/>
    </row>
    <row r="43" spans="1:31" s="262" customFormat="1" ht="42.75" x14ac:dyDescent="1.05">
      <c r="A43" s="106" t="s">
        <v>161</v>
      </c>
      <c r="B43" s="106"/>
      <c r="C43" s="307">
        <f>IFERROR(VLOOKUP(A43,'درآمد سود سهام '!$A$9:$S$26,13,0),0)</f>
        <v>0</v>
      </c>
      <c r="D43" s="307"/>
      <c r="E43" s="307">
        <f>IFERROR(VLOOKUP('سرمایه‌گذاری در سهام '!A43,'درآمد ناشی از تغییر قیمت اوراق '!$A$9:$I$29,9,0),0)</f>
        <v>0</v>
      </c>
      <c r="F43" s="307"/>
      <c r="G43" s="307">
        <f>IFERROR(VLOOKUP(A43,'درآمد ناشی از فروش '!$A$7:$Q$35,9,0),0)</f>
        <v>0</v>
      </c>
      <c r="H43" s="307"/>
      <c r="I43" s="307">
        <f t="shared" ref="I43:I46" si="3">C43+E43+G43</f>
        <v>0</v>
      </c>
      <c r="J43" s="311"/>
      <c r="K43" s="309">
        <f t="shared" si="0"/>
        <v>0</v>
      </c>
      <c r="L43" s="311"/>
      <c r="M43" s="307">
        <f>IFERROR(VLOOKUP(A43,'درآمد سود سهام '!$A$9:$S$26,19,0),0)</f>
        <v>0</v>
      </c>
      <c r="N43" s="311"/>
      <c r="O43" s="307">
        <f>IFERROR(VLOOKUP(A43,'درآمد ناشی از تغییر قیمت اوراق '!$A$9:$Q$29,17,0),0)</f>
        <v>0</v>
      </c>
      <c r="P43" s="307"/>
      <c r="Q43" s="307">
        <f>IFERROR(VLOOKUP(A43,'درآمد ناشی از فروش '!$A$9:$Q$35,17,0),0)</f>
        <v>1210715579</v>
      </c>
      <c r="R43" s="311"/>
      <c r="S43" s="307">
        <f t="shared" si="1"/>
        <v>1210715579</v>
      </c>
      <c r="T43" s="311"/>
      <c r="U43" s="309">
        <f>S43/'جمع درآمدها'!$J$5</f>
        <v>2.7942817723578022E-4</v>
      </c>
      <c r="W43" s="296"/>
      <c r="X43" s="263"/>
      <c r="Y43" s="264"/>
      <c r="Z43" s="265"/>
      <c r="AC43" s="143"/>
      <c r="AE43" s="266"/>
    </row>
    <row r="44" spans="1:31" s="262" customFormat="1" ht="42.75" x14ac:dyDescent="1.05">
      <c r="A44" s="106" t="s">
        <v>160</v>
      </c>
      <c r="B44" s="106"/>
      <c r="C44" s="307">
        <f>IFERROR(VLOOKUP(A44,'درآمد سود سهام '!$A$9:$S$26,13,0),0)</f>
        <v>0</v>
      </c>
      <c r="D44" s="307"/>
      <c r="E44" s="307">
        <f>IFERROR(VLOOKUP('سرمایه‌گذاری در سهام '!A44,'درآمد ناشی از تغییر قیمت اوراق '!$A$9:$I$29,9,0),0)</f>
        <v>0</v>
      </c>
      <c r="F44" s="307"/>
      <c r="G44" s="307">
        <f>IFERROR(VLOOKUP(A44,'درآمد ناشی از فروش '!$A$7:$Q$35,9,0),0)</f>
        <v>0</v>
      </c>
      <c r="H44" s="307"/>
      <c r="I44" s="307">
        <f t="shared" si="3"/>
        <v>0</v>
      </c>
      <c r="J44" s="311"/>
      <c r="K44" s="309">
        <f t="shared" si="0"/>
        <v>0</v>
      </c>
      <c r="L44" s="311"/>
      <c r="M44" s="307">
        <f>IFERROR(VLOOKUP(A44,'درآمد سود سهام '!$A$9:$S$26,19,0),0)</f>
        <v>0</v>
      </c>
      <c r="N44" s="311"/>
      <c r="O44" s="307">
        <f>IFERROR(VLOOKUP(A44,'درآمد ناشی از تغییر قیمت اوراق '!$A$9:$Q$29,17,0),0)</f>
        <v>0</v>
      </c>
      <c r="P44" s="307"/>
      <c r="Q44" s="307">
        <f>IFERROR(VLOOKUP(A44,'درآمد ناشی از فروش '!$A$9:$Q$35,17,0),0)</f>
        <v>21640242514</v>
      </c>
      <c r="R44" s="311"/>
      <c r="S44" s="307">
        <f t="shared" si="1"/>
        <v>21640242514</v>
      </c>
      <c r="T44" s="311"/>
      <c r="U44" s="309">
        <f>S44/'جمع درآمدها'!$J$5</f>
        <v>4.994478988716522E-3</v>
      </c>
      <c r="W44" s="296"/>
      <c r="X44" s="263"/>
      <c r="Y44" s="264"/>
      <c r="Z44" s="265"/>
      <c r="AC44" s="143"/>
      <c r="AE44" s="266"/>
    </row>
    <row r="45" spans="1:31" s="262" customFormat="1" ht="42.75" x14ac:dyDescent="1.05">
      <c r="A45" s="106" t="s">
        <v>162</v>
      </c>
      <c r="B45" s="106"/>
      <c r="C45" s="307">
        <f>IFERROR(VLOOKUP(A45,'درآمد سود سهام '!$A$9:$S$26,13,0),0)</f>
        <v>0</v>
      </c>
      <c r="D45" s="307"/>
      <c r="E45" s="307">
        <f>IFERROR(VLOOKUP('سرمایه‌گذاری در سهام '!A45,'درآمد ناشی از تغییر قیمت اوراق '!$A$9:$I$29,9,0),0)</f>
        <v>0</v>
      </c>
      <c r="F45" s="307"/>
      <c r="G45" s="307">
        <f>IFERROR(VLOOKUP(A45,'درآمد ناشی از فروش '!$A$7:$Q$35,9,0),0)</f>
        <v>0</v>
      </c>
      <c r="H45" s="307"/>
      <c r="I45" s="307">
        <f t="shared" si="3"/>
        <v>0</v>
      </c>
      <c r="J45" s="311"/>
      <c r="K45" s="309">
        <f t="shared" si="0"/>
        <v>0</v>
      </c>
      <c r="L45" s="311"/>
      <c r="M45" s="307">
        <f>IFERROR(VLOOKUP(A45,'درآمد سود سهام '!$A$9:$S$26,19,0),0)</f>
        <v>0</v>
      </c>
      <c r="N45" s="311"/>
      <c r="O45" s="307">
        <f>IFERROR(VLOOKUP(A45,'درآمد ناشی از تغییر قیمت اوراق '!$A$9:$Q$29,17,0),0)</f>
        <v>0</v>
      </c>
      <c r="P45" s="307"/>
      <c r="Q45" s="307">
        <f>IFERROR(VLOOKUP(A45,'درآمد ناشی از فروش '!$A$9:$Q$35,17,0),0)</f>
        <v>6739397713</v>
      </c>
      <c r="R45" s="311"/>
      <c r="S45" s="307">
        <f t="shared" si="1"/>
        <v>6739397713</v>
      </c>
      <c r="T45" s="311"/>
      <c r="U45" s="309">
        <f>S45/'جمع درآمدها'!$J$5</f>
        <v>1.5554252801190526E-3</v>
      </c>
      <c r="W45" s="296"/>
      <c r="X45" s="263"/>
      <c r="Y45" s="264"/>
      <c r="Z45" s="265"/>
      <c r="AC45" s="143"/>
      <c r="AE45" s="266"/>
    </row>
    <row r="46" spans="1:31" s="262" customFormat="1" ht="42.75" x14ac:dyDescent="1.05">
      <c r="A46" s="106" t="s">
        <v>159</v>
      </c>
      <c r="B46" s="106"/>
      <c r="C46" s="307">
        <f>IFERROR(VLOOKUP(A46,'درآمد سود سهام '!$A$9:$S$26,13,0),0)</f>
        <v>0</v>
      </c>
      <c r="D46" s="307"/>
      <c r="E46" s="307">
        <f>IFERROR(VLOOKUP('سرمایه‌گذاری در سهام '!A46,'درآمد ناشی از تغییر قیمت اوراق '!$A$9:$I$29,9,0),0)</f>
        <v>0</v>
      </c>
      <c r="F46" s="307"/>
      <c r="G46" s="307">
        <f>IFERROR(VLOOKUP(A46,'درآمد ناشی از فروش '!$A$7:$Q$35,9,0),0)</f>
        <v>0</v>
      </c>
      <c r="H46" s="307"/>
      <c r="I46" s="307">
        <f t="shared" si="3"/>
        <v>0</v>
      </c>
      <c r="J46" s="311"/>
      <c r="K46" s="309">
        <f t="shared" si="0"/>
        <v>0</v>
      </c>
      <c r="L46" s="311"/>
      <c r="M46" s="307">
        <f>IFERROR(VLOOKUP(A46,'درآمد سود سهام '!$A$9:$S$26,19,0),0)</f>
        <v>0</v>
      </c>
      <c r="N46" s="311"/>
      <c r="O46" s="307">
        <f>IFERROR(VLOOKUP(A46,'درآمد ناشی از تغییر قیمت اوراق '!$A$9:$Q$29,17,0),0)</f>
        <v>0</v>
      </c>
      <c r="P46" s="307"/>
      <c r="Q46" s="307">
        <f>IFERROR(VLOOKUP(A46,'درآمد ناشی از فروش '!$A$9:$Q$35,17,0),0)</f>
        <v>-16639497180</v>
      </c>
      <c r="R46" s="311"/>
      <c r="S46" s="307">
        <f t="shared" si="1"/>
        <v>-16639497180</v>
      </c>
      <c r="T46" s="311"/>
      <c r="U46" s="309">
        <f>S46/'جمع درآمدها'!$J$5</f>
        <v>-3.8403275284254893E-3</v>
      </c>
      <c r="W46" s="296"/>
      <c r="X46" s="263"/>
      <c r="Y46" s="264"/>
      <c r="Z46" s="265"/>
      <c r="AC46" s="143"/>
      <c r="AE46" s="266"/>
    </row>
    <row r="47" spans="1:31" s="262" customFormat="1" ht="42.75" x14ac:dyDescent="1.05">
      <c r="A47" s="106" t="s">
        <v>150</v>
      </c>
      <c r="B47" s="106"/>
      <c r="C47" s="307">
        <f>IFERROR(VLOOKUP(A47,'درآمد سود سهام '!$A$9:$S$26,13,0),0)</f>
        <v>0</v>
      </c>
      <c r="D47" s="307"/>
      <c r="E47" s="307">
        <f>IFERROR(VLOOKUP('سرمایه‌گذاری در سهام '!A47,'درآمد ناشی از تغییر قیمت اوراق '!$A$9:$I$29,9,0),0)</f>
        <v>0</v>
      </c>
      <c r="F47" s="307"/>
      <c r="G47" s="307">
        <f>IFERROR(VLOOKUP(A47,'درآمد ناشی از فروش '!$A$7:$Q$35,9,0),0)</f>
        <v>0</v>
      </c>
      <c r="H47" s="307"/>
      <c r="I47" s="307">
        <f>C47+E47+G47</f>
        <v>0</v>
      </c>
      <c r="J47" s="311"/>
      <c r="K47" s="309">
        <f t="shared" si="0"/>
        <v>0</v>
      </c>
      <c r="L47" s="311"/>
      <c r="M47" s="307">
        <f>IFERROR(VLOOKUP(A47,'درآمد سود سهام '!$A$9:$S$26,19,0),0)</f>
        <v>0</v>
      </c>
      <c r="N47" s="311"/>
      <c r="O47" s="307">
        <f>IFERROR(VLOOKUP(A47,'درآمد ناشی از تغییر قیمت اوراق '!$A$9:$Q$29,17,0),0)</f>
        <v>0</v>
      </c>
      <c r="P47" s="307"/>
      <c r="Q47" s="307">
        <f>IFERROR(VLOOKUP(A47,'درآمد ناشی از فروش '!$A$9:$Q$35,17,0),0)</f>
        <v>31265306844</v>
      </c>
      <c r="R47" s="311"/>
      <c r="S47" s="307">
        <f t="shared" si="1"/>
        <v>31265306844</v>
      </c>
      <c r="T47" s="311"/>
      <c r="U47" s="309">
        <f>S47/'جمع درآمدها'!$J$5</f>
        <v>7.2159042583330672E-3</v>
      </c>
      <c r="W47" s="296"/>
      <c r="X47" s="263"/>
      <c r="Y47" s="264"/>
      <c r="Z47" s="265"/>
      <c r="AC47" s="143"/>
      <c r="AE47" s="266"/>
    </row>
    <row r="48" spans="1:31" s="262" customFormat="1" ht="42.75" x14ac:dyDescent="1.05">
      <c r="A48" s="106" t="s">
        <v>185</v>
      </c>
      <c r="B48" s="106"/>
      <c r="C48" s="307">
        <f>IFERROR(VLOOKUP(A48,'درآمد سود سهام '!$A$9:$S$26,13,0),0)</f>
        <v>0</v>
      </c>
      <c r="D48" s="307"/>
      <c r="E48" s="307">
        <f>IFERROR(VLOOKUP('سرمایه‌گذاری در سهام '!A48,'درآمد ناشی از تغییر قیمت اوراق '!$A$9:$I$29,9,0),0)</f>
        <v>0</v>
      </c>
      <c r="F48" s="307"/>
      <c r="G48" s="307">
        <f>IFERROR(VLOOKUP(A48,'درآمد ناشی از فروش '!$A$7:$Q$35,9,0),0)</f>
        <v>44966419254</v>
      </c>
      <c r="H48" s="307"/>
      <c r="I48" s="307">
        <f>C48+E48+G48</f>
        <v>44966419254</v>
      </c>
      <c r="J48" s="311"/>
      <c r="K48" s="309">
        <f t="shared" si="0"/>
        <v>5.0163217287241151E-2</v>
      </c>
      <c r="L48" s="311"/>
      <c r="M48" s="307">
        <f>IFERROR(VLOOKUP(A48,'درآمد سود سهام '!$A$9:$S$26,19,0),0)</f>
        <v>0</v>
      </c>
      <c r="N48" s="311"/>
      <c r="O48" s="307">
        <f>IFERROR(VLOOKUP(A48,'درآمد ناشی از تغییر قیمت اوراق '!$A$9:$Q$29,17,0),0)</f>
        <v>0</v>
      </c>
      <c r="P48" s="307"/>
      <c r="Q48" s="307">
        <f>IFERROR(VLOOKUP(A48,'درآمد ناشی از فروش '!$A$9:$Q$35,17,0),0)</f>
        <v>44966419254</v>
      </c>
      <c r="R48" s="311"/>
      <c r="S48" s="307">
        <f t="shared" si="1"/>
        <v>44966419254</v>
      </c>
      <c r="T48" s="311"/>
      <c r="U48" s="309">
        <f>S48/'جمع درآمدها'!$J$5</f>
        <v>1.0378064664322877E-2</v>
      </c>
      <c r="W48" s="296"/>
      <c r="X48" s="263"/>
      <c r="Y48" s="264"/>
      <c r="Z48" s="265"/>
      <c r="AC48" s="143"/>
      <c r="AE48" s="266"/>
    </row>
    <row r="49" spans="1:31" s="262" customFormat="1" ht="42.75" x14ac:dyDescent="1.05">
      <c r="A49" s="106" t="s">
        <v>163</v>
      </c>
      <c r="B49" s="106"/>
      <c r="C49" s="307">
        <f>IFERROR(VLOOKUP(A49,'درآمد سود سهام '!$A$9:$S$26,13,0),0)</f>
        <v>0</v>
      </c>
      <c r="D49" s="307"/>
      <c r="E49" s="307">
        <f>IFERROR(VLOOKUP('سرمایه‌گذاری در سهام '!A49,'درآمد ناشی از تغییر قیمت اوراق '!$A$9:$I$29,9,0),0)</f>
        <v>0</v>
      </c>
      <c r="F49" s="307"/>
      <c r="G49" s="307">
        <f>IFERROR(VLOOKUP(A49,'درآمد ناشی از فروش '!$A$7:$Q$35,9,0),0)</f>
        <v>0</v>
      </c>
      <c r="H49" s="307"/>
      <c r="I49" s="307">
        <f>C49+E49+G49</f>
        <v>0</v>
      </c>
      <c r="J49" s="311"/>
      <c r="K49" s="309">
        <f t="shared" si="0"/>
        <v>0</v>
      </c>
      <c r="L49" s="311"/>
      <c r="M49" s="307">
        <f>IFERROR(VLOOKUP(A49,'درآمد سود سهام '!$A$9:$S$26,19,0),0)</f>
        <v>0</v>
      </c>
      <c r="N49" s="311"/>
      <c r="O49" s="307">
        <f>IFERROR(VLOOKUP(A49,'درآمد ناشی از تغییر قیمت اوراق '!$A$9:$Q$29,17,0),0)</f>
        <v>0</v>
      </c>
      <c r="P49" s="307"/>
      <c r="Q49" s="307">
        <f>IFERROR(VLOOKUP(A49,'درآمد ناشی از فروش '!$A$9:$Q$35,17,0),0)</f>
        <v>39420456362</v>
      </c>
      <c r="R49" s="311"/>
      <c r="S49" s="307">
        <f t="shared" si="1"/>
        <v>39420456362</v>
      </c>
      <c r="T49" s="311"/>
      <c r="U49" s="309">
        <f>S49/'جمع درآمدها'!$J$5</f>
        <v>9.0980792335507536E-3</v>
      </c>
      <c r="W49" s="296"/>
      <c r="X49" s="263"/>
      <c r="Y49" s="264"/>
      <c r="Z49" s="265"/>
      <c r="AC49" s="143"/>
      <c r="AE49" s="266"/>
    </row>
    <row r="50" spans="1:31" s="48" customFormat="1" ht="43.5" thickBot="1" x14ac:dyDescent="1.1000000000000001">
      <c r="C50" s="307">
        <f>IFERROR(VLOOKUP(A50,'درآمد سود سهام '!$A$9:$S$26,13,0),0)</f>
        <v>0</v>
      </c>
      <c r="D50" s="172">
        <f t="shared" ref="D50:H50" si="4">SUM(D10:D43)</f>
        <v>0</v>
      </c>
      <c r="E50" s="172">
        <f>SUM(E10:E49)</f>
        <v>267994427361</v>
      </c>
      <c r="F50" s="172">
        <f t="shared" ref="F50" si="5">SUM(F10:F43)</f>
        <v>0</v>
      </c>
      <c r="G50" s="172">
        <f>SUM(G10:G49)</f>
        <v>485660166771</v>
      </c>
      <c r="H50" s="172">
        <f t="shared" si="4"/>
        <v>0</v>
      </c>
      <c r="I50" s="172">
        <f>SUM(I10:I49)</f>
        <v>784552268551</v>
      </c>
      <c r="J50" s="312">
        <f>SUM(J10:J34)</f>
        <v>0</v>
      </c>
      <c r="K50" s="278">
        <f>SUM(K10:K49)</f>
        <v>0.87522347950845314</v>
      </c>
      <c r="L50" s="312">
        <f>SUM(L10:L34)</f>
        <v>0</v>
      </c>
      <c r="M50" s="312">
        <f>SUM(L10:M49)</f>
        <v>418678354626</v>
      </c>
      <c r="N50" s="312">
        <f t="shared" ref="N50:R50" si="6">SUM(N10:N43)</f>
        <v>0</v>
      </c>
      <c r="O50" s="312">
        <f>SUM(O10:O49)</f>
        <v>1715500166476</v>
      </c>
      <c r="P50" s="312">
        <f t="shared" si="6"/>
        <v>0</v>
      </c>
      <c r="Q50" s="312">
        <f>SUM(P10:Q49)</f>
        <v>1979290045195</v>
      </c>
      <c r="R50" s="312">
        <f t="shared" si="6"/>
        <v>23125893776</v>
      </c>
      <c r="S50" s="312">
        <f>SUM(S10:S49)</f>
        <v>4113468566297</v>
      </c>
      <c r="T50" s="308"/>
      <c r="U50" s="279">
        <f>SUM(U10:U49)</f>
        <v>0.94937163073958353</v>
      </c>
      <c r="W50" s="297"/>
      <c r="X50" s="173"/>
      <c r="Y50" s="169"/>
      <c r="Z50" s="179"/>
      <c r="AE50" s="168"/>
    </row>
    <row r="51" spans="1:31" s="48" customFormat="1" ht="41.25" thickTop="1" x14ac:dyDescent="0.95">
      <c r="C51" s="307">
        <f>IFERROR(VLOOKUP(A51,'درآمد سود سهام '!$A$9:$S$26,13,0),0)</f>
        <v>0</v>
      </c>
      <c r="D51" s="133"/>
      <c r="E51" s="133"/>
      <c r="F51" s="133"/>
      <c r="G51" s="133"/>
      <c r="H51" s="133"/>
      <c r="I51" s="133"/>
      <c r="W51" s="297"/>
      <c r="X51" s="173"/>
      <c r="Y51" s="169"/>
      <c r="Z51" s="179"/>
      <c r="AE51" s="168"/>
    </row>
    <row r="52" spans="1:31" s="48" customFormat="1" ht="40.5" x14ac:dyDescent="0.95">
      <c r="C52" s="135"/>
      <c r="D52" s="133"/>
      <c r="E52" s="133"/>
      <c r="F52" s="133"/>
      <c r="G52" s="133"/>
      <c r="H52" s="133"/>
      <c r="X52" s="173"/>
      <c r="Y52" s="169"/>
      <c r="Z52" s="179"/>
      <c r="AE52" s="168"/>
    </row>
    <row r="53" spans="1:31" s="48" customFormat="1" ht="40.5" x14ac:dyDescent="0.95">
      <c r="C53" s="135"/>
      <c r="D53" s="133"/>
      <c r="E53" s="133"/>
      <c r="F53" s="133"/>
      <c r="G53" s="133"/>
      <c r="H53" s="133"/>
      <c r="I53" s="133"/>
      <c r="M53" s="302"/>
      <c r="X53" s="173"/>
      <c r="Y53" s="169"/>
      <c r="Z53" s="179"/>
    </row>
    <row r="54" spans="1:31" s="48" customFormat="1" ht="40.5" x14ac:dyDescent="0.95">
      <c r="C54" s="135"/>
      <c r="D54" s="133"/>
      <c r="E54" s="133"/>
      <c r="F54" s="133"/>
      <c r="G54" s="133"/>
      <c r="H54" s="133"/>
      <c r="I54" s="133"/>
      <c r="X54" s="173"/>
      <c r="Y54" s="169"/>
      <c r="Z54" s="179"/>
    </row>
    <row r="55" spans="1:31" s="48" customFormat="1" ht="40.5" x14ac:dyDescent="0.25">
      <c r="C55" s="303"/>
      <c r="D55" s="133"/>
      <c r="E55" s="143"/>
      <c r="F55" s="133"/>
      <c r="G55" s="133"/>
      <c r="H55" s="133"/>
      <c r="I55" s="133"/>
      <c r="X55"/>
      <c r="Z55" s="180"/>
    </row>
    <row r="56" spans="1:31" s="48" customFormat="1" ht="36.75" x14ac:dyDescent="0.25">
      <c r="C56" s="135"/>
      <c r="D56" s="133"/>
      <c r="E56" s="143"/>
      <c r="F56" s="133"/>
      <c r="G56" s="133"/>
      <c r="H56" s="133"/>
      <c r="I56" s="133"/>
      <c r="X56"/>
      <c r="Z56" s="180"/>
    </row>
    <row r="57" spans="1:31" s="48" customFormat="1" ht="36.75" x14ac:dyDescent="0.25">
      <c r="C57" s="135"/>
      <c r="D57" s="133"/>
      <c r="E57" s="133"/>
      <c r="F57" s="133"/>
      <c r="G57" s="133"/>
      <c r="H57" s="133"/>
      <c r="I57" s="133"/>
      <c r="X57"/>
      <c r="Z57" s="180"/>
    </row>
    <row r="58" spans="1:31" s="48" customFormat="1" ht="36.75" x14ac:dyDescent="0.25">
      <c r="C58" s="135"/>
      <c r="D58" s="133"/>
      <c r="E58" s="133"/>
      <c r="F58" s="133"/>
      <c r="G58" s="133"/>
      <c r="H58" s="133"/>
      <c r="I58" s="133"/>
      <c r="X58"/>
      <c r="Z58" s="180"/>
    </row>
    <row r="59" spans="1:31" s="48" customFormat="1" ht="42.75" x14ac:dyDescent="1.05">
      <c r="C59" s="135"/>
      <c r="D59" s="133"/>
      <c r="E59" s="133"/>
      <c r="F59" s="133"/>
      <c r="G59" s="133"/>
      <c r="H59" s="133"/>
      <c r="I59" s="133"/>
      <c r="K59" s="306"/>
      <c r="X59"/>
      <c r="Z59" s="180"/>
    </row>
    <row r="60" spans="1:31" s="48" customFormat="1" ht="54.75" x14ac:dyDescent="0.25">
      <c r="C60" s="135"/>
      <c r="D60" s="133"/>
      <c r="E60" s="133"/>
      <c r="F60" s="133"/>
      <c r="G60" s="133"/>
      <c r="H60" s="133"/>
      <c r="I60" s="133"/>
      <c r="M60" s="286"/>
      <c r="Q60" s="302"/>
      <c r="X60"/>
      <c r="Z60" s="180"/>
    </row>
    <row r="61" spans="1:31" s="48" customFormat="1" ht="54.75" x14ac:dyDescent="1.05">
      <c r="A61" s="106"/>
      <c r="C61" s="135"/>
      <c r="D61" s="133"/>
      <c r="E61" s="133"/>
      <c r="F61" s="133"/>
      <c r="G61" s="133"/>
      <c r="H61" s="133"/>
      <c r="I61" s="133"/>
      <c r="M61" s="286"/>
      <c r="X61"/>
      <c r="Z61" s="180"/>
    </row>
    <row r="62" spans="1:31" s="48" customFormat="1" ht="42.75" x14ac:dyDescent="1">
      <c r="C62" s="135"/>
      <c r="D62" s="64"/>
      <c r="E62" s="64"/>
      <c r="F62" s="64"/>
      <c r="G62" s="64"/>
      <c r="H62" s="64"/>
      <c r="I62" s="64"/>
      <c r="J62" s="19"/>
      <c r="K62" s="44"/>
      <c r="L62" s="19"/>
      <c r="M62" s="287"/>
      <c r="N62" s="19"/>
      <c r="O62" s="19"/>
      <c r="P62" s="19"/>
      <c r="Q62" s="19"/>
      <c r="R62" s="19"/>
      <c r="S62" s="19"/>
      <c r="T62" s="19"/>
      <c r="U62" s="44"/>
      <c r="X62"/>
      <c r="Z62" s="180"/>
    </row>
    <row r="63" spans="1:31" s="48" customFormat="1" ht="42.75" x14ac:dyDescent="1">
      <c r="C63" s="135"/>
      <c r="D63" s="64"/>
      <c r="E63" s="64"/>
      <c r="F63" s="64"/>
      <c r="G63" s="64"/>
      <c r="H63" s="64"/>
      <c r="I63" s="64"/>
      <c r="J63" s="19"/>
      <c r="K63" s="44"/>
      <c r="L63" s="19"/>
      <c r="M63" s="287"/>
      <c r="N63" s="19"/>
      <c r="O63" s="19"/>
      <c r="P63" s="19"/>
      <c r="Q63" s="19"/>
      <c r="R63" s="19"/>
      <c r="S63" s="19"/>
      <c r="T63" s="19"/>
      <c r="U63" s="44"/>
      <c r="X63"/>
      <c r="Z63" s="180"/>
    </row>
    <row r="64" spans="1:31" s="48" customFormat="1" ht="42.75" x14ac:dyDescent="1.05">
      <c r="A64" s="106"/>
      <c r="C64" s="135"/>
      <c r="D64" s="64"/>
      <c r="E64" s="64"/>
      <c r="F64" s="64"/>
      <c r="G64" s="64"/>
      <c r="H64" s="64"/>
      <c r="I64" s="64"/>
      <c r="J64" s="19"/>
      <c r="K64" s="44"/>
      <c r="L64" s="19"/>
      <c r="M64" s="19"/>
      <c r="N64" s="19"/>
      <c r="O64" s="19"/>
      <c r="P64" s="19"/>
      <c r="Q64" s="19"/>
      <c r="R64" s="19"/>
      <c r="S64" s="19"/>
      <c r="T64" s="19"/>
      <c r="U64" s="44"/>
      <c r="X64"/>
      <c r="Z64" s="180"/>
    </row>
    <row r="65" spans="1:26" s="48" customFormat="1" ht="42.75" x14ac:dyDescent="1">
      <c r="C65" s="135"/>
      <c r="D65" s="64"/>
      <c r="E65" s="64"/>
      <c r="F65" s="64"/>
      <c r="G65" s="337"/>
      <c r="H65" s="64"/>
      <c r="I65" s="64"/>
      <c r="J65" s="19"/>
      <c r="K65" s="44"/>
      <c r="L65" s="19"/>
      <c r="M65" s="287"/>
      <c r="N65" s="19"/>
      <c r="O65" s="19"/>
      <c r="P65" s="19"/>
      <c r="Q65" s="19"/>
      <c r="R65" s="19"/>
      <c r="S65" s="19"/>
      <c r="T65" s="19"/>
      <c r="U65" s="44"/>
      <c r="X65"/>
      <c r="Z65" s="180"/>
    </row>
    <row r="66" spans="1:26" s="48" customFormat="1" ht="36.75" x14ac:dyDescent="0.75">
      <c r="C66" s="135"/>
      <c r="D66" s="64"/>
      <c r="E66" s="64"/>
      <c r="F66" s="64"/>
      <c r="G66" s="337"/>
      <c r="H66" s="64"/>
      <c r="I66" s="64"/>
      <c r="J66" s="19"/>
      <c r="K66" s="44"/>
      <c r="L66" s="19"/>
      <c r="M66" s="19"/>
      <c r="N66" s="19"/>
      <c r="O66" s="19"/>
      <c r="P66" s="19"/>
      <c r="Q66" s="19"/>
      <c r="R66" s="19"/>
      <c r="S66" s="19"/>
      <c r="T66" s="19"/>
      <c r="U66" s="44"/>
      <c r="X66"/>
      <c r="Z66" s="180"/>
    </row>
    <row r="67" spans="1:26" s="48" customFormat="1" ht="36.75" x14ac:dyDescent="0.75">
      <c r="C67" s="135"/>
      <c r="D67" s="64"/>
      <c r="E67" s="64"/>
      <c r="F67" s="64"/>
      <c r="G67" s="337"/>
      <c r="H67" s="64"/>
      <c r="I67" s="64"/>
      <c r="J67" s="19"/>
      <c r="K67" s="44"/>
      <c r="L67" s="19"/>
      <c r="M67" s="19"/>
      <c r="N67" s="19"/>
      <c r="O67" s="19"/>
      <c r="P67" s="19"/>
      <c r="Q67" s="19"/>
      <c r="R67" s="19"/>
      <c r="S67" s="19"/>
      <c r="T67" s="19"/>
      <c r="U67" s="44"/>
      <c r="Z67" s="180"/>
    </row>
    <row r="68" spans="1:26" ht="36.75" x14ac:dyDescent="0.65">
      <c r="A68" s="48"/>
      <c r="C68" s="135"/>
    </row>
    <row r="69" spans="1:26" x14ac:dyDescent="0.65">
      <c r="C69" s="135"/>
    </row>
    <row r="70" spans="1:26" x14ac:dyDescent="0.65">
      <c r="C70" s="135"/>
    </row>
    <row r="71" spans="1:26" x14ac:dyDescent="0.65">
      <c r="C71" s="135"/>
    </row>
    <row r="72" spans="1:26" x14ac:dyDescent="0.65">
      <c r="C72" s="135"/>
    </row>
    <row r="73" spans="1:26" x14ac:dyDescent="0.65">
      <c r="C73" s="135"/>
    </row>
    <row r="74" spans="1:26" x14ac:dyDescent="0.65">
      <c r="C74" s="135"/>
    </row>
    <row r="75" spans="1:26" x14ac:dyDescent="0.65">
      <c r="C75" s="135"/>
    </row>
    <row r="76" spans="1:26" x14ac:dyDescent="0.65">
      <c r="C76" s="135"/>
    </row>
    <row r="77" spans="1:26" x14ac:dyDescent="0.65">
      <c r="C77" s="135"/>
    </row>
    <row r="78" spans="1:26" x14ac:dyDescent="0.65">
      <c r="C78" s="136"/>
    </row>
  </sheetData>
  <sortState xmlns:xlrd2="http://schemas.microsoft.com/office/spreadsheetml/2017/richdata2" ref="X16:X66">
    <sortCondition descending="1" ref="X16:X66"/>
  </sortState>
  <mergeCells count="7">
    <mergeCell ref="A2:U2"/>
    <mergeCell ref="A3:U3"/>
    <mergeCell ref="A4:U4"/>
    <mergeCell ref="A8:A9"/>
    <mergeCell ref="M8:U8"/>
    <mergeCell ref="C8:K8"/>
    <mergeCell ref="A6:S6"/>
  </mergeCells>
  <conditionalFormatting sqref="A10:A49">
    <cfRule type="duplicateValues" dxfId="1" priority="1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2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B3CFB-EB32-41B3-BF0A-F8456ABA86BE}">
  <sheetPr>
    <pageSetUpPr fitToPage="1"/>
  </sheetPr>
  <dimension ref="A1:AC25"/>
  <sheetViews>
    <sheetView rightToLeft="1" view="pageBreakPreview" zoomScale="64" zoomScaleNormal="100" zoomScaleSheetLayoutView="64" workbookViewId="0">
      <selection activeCell="O11" sqref="O11"/>
    </sheetView>
  </sheetViews>
  <sheetFormatPr defaultColWidth="9.140625" defaultRowHeight="15" x14ac:dyDescent="0.25"/>
  <cols>
    <col min="1" max="1" width="59.7109375" style="221" bestFit="1" customWidth="1"/>
    <col min="2" max="2" width="1.28515625" style="221" customWidth="1"/>
    <col min="3" max="3" width="24.85546875" style="243" bestFit="1" customWidth="1"/>
    <col min="4" max="4" width="1" style="221" customWidth="1"/>
    <col min="5" max="5" width="32.85546875" style="244" bestFit="1" customWidth="1"/>
    <col min="6" max="6" width="0.85546875" style="244" customWidth="1"/>
    <col min="7" max="7" width="27.28515625" style="244" bestFit="1" customWidth="1"/>
    <col min="8" max="8" width="1" style="245" customWidth="1"/>
    <col min="9" max="9" width="26.7109375" style="245" bestFit="1" customWidth="1"/>
    <col min="10" max="10" width="0.5703125" style="245" customWidth="1"/>
    <col min="11" max="11" width="15.28515625" style="246" customWidth="1"/>
    <col min="12" max="12" width="0.5703125" style="221" customWidth="1"/>
    <col min="13" max="13" width="26.28515625" style="243" bestFit="1" customWidth="1"/>
    <col min="14" max="14" width="0.85546875" style="243" customWidth="1"/>
    <col min="15" max="15" width="25.7109375" style="244" bestFit="1" customWidth="1"/>
    <col min="16" max="16" width="0.85546875" style="244" customWidth="1"/>
    <col min="17" max="17" width="25.7109375" style="244" bestFit="1" customWidth="1"/>
    <col min="18" max="18" width="0.85546875" style="244" customWidth="1"/>
    <col min="19" max="19" width="26.28515625" style="244" bestFit="1" customWidth="1"/>
    <col min="20" max="20" width="1.42578125" style="244" customWidth="1"/>
    <col min="21" max="21" width="15.140625" style="246" customWidth="1"/>
    <col min="22" max="22" width="29.85546875" style="246" customWidth="1"/>
    <col min="23" max="16384" width="9.140625" style="221"/>
  </cols>
  <sheetData>
    <row r="1" spans="1:22" ht="27.75" x14ac:dyDescent="0.25">
      <c r="A1" s="442" t="s">
        <v>134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2"/>
      <c r="O1" s="442"/>
      <c r="P1" s="442"/>
      <c r="Q1" s="442"/>
      <c r="R1" s="442"/>
      <c r="S1" s="442"/>
      <c r="T1" s="442"/>
      <c r="U1" s="442"/>
      <c r="V1" s="220"/>
    </row>
    <row r="2" spans="1:22" ht="27.75" x14ac:dyDescent="0.25">
      <c r="A2" s="442" t="s">
        <v>135</v>
      </c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2"/>
      <c r="P2" s="442"/>
      <c r="Q2" s="442"/>
      <c r="R2" s="442"/>
      <c r="S2" s="442"/>
      <c r="T2" s="442"/>
      <c r="U2" s="442"/>
      <c r="V2" s="220"/>
    </row>
    <row r="3" spans="1:22" ht="27.75" x14ac:dyDescent="0.25">
      <c r="A3" s="442" t="s">
        <v>177</v>
      </c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442"/>
      <c r="M3" s="442"/>
      <c r="N3" s="442"/>
      <c r="O3" s="442"/>
      <c r="P3" s="442"/>
      <c r="Q3" s="442"/>
      <c r="R3" s="442"/>
      <c r="S3" s="442"/>
      <c r="T3" s="442"/>
      <c r="U3" s="442"/>
      <c r="V3" s="220"/>
    </row>
    <row r="5" spans="1:22" s="223" customFormat="1" ht="24.75" x14ac:dyDescent="0.25">
      <c r="A5" s="443" t="s">
        <v>136</v>
      </c>
      <c r="B5" s="443"/>
      <c r="C5" s="443"/>
      <c r="D5" s="443"/>
      <c r="E5" s="443"/>
      <c r="F5" s="443"/>
      <c r="G5" s="443"/>
      <c r="H5" s="443"/>
      <c r="I5" s="443"/>
      <c r="J5" s="443"/>
      <c r="K5" s="443"/>
      <c r="L5" s="443"/>
      <c r="M5" s="443"/>
      <c r="N5" s="443"/>
      <c r="O5" s="443"/>
      <c r="P5" s="443"/>
      <c r="Q5" s="443"/>
      <c r="R5" s="443"/>
      <c r="S5" s="443"/>
      <c r="T5" s="443"/>
      <c r="U5" s="443"/>
      <c r="V5" s="222"/>
    </row>
    <row r="6" spans="1:22" s="223" customFormat="1" ht="9.75" customHeight="1" x14ac:dyDescent="0.25">
      <c r="C6" s="224"/>
      <c r="E6" s="225"/>
      <c r="F6" s="225"/>
      <c r="G6" s="225"/>
      <c r="H6" s="226"/>
      <c r="I6" s="226"/>
      <c r="J6" s="226"/>
      <c r="K6" s="227"/>
      <c r="M6" s="224"/>
      <c r="N6" s="224"/>
      <c r="O6" s="225"/>
      <c r="P6" s="225"/>
      <c r="Q6" s="225"/>
      <c r="R6" s="225"/>
      <c r="S6" s="225"/>
      <c r="T6" s="225"/>
      <c r="U6" s="227"/>
      <c r="V6" s="227"/>
    </row>
    <row r="7" spans="1:22" s="223" customFormat="1" ht="27" customHeight="1" thickBot="1" x14ac:dyDescent="0.3">
      <c r="A7" s="228"/>
      <c r="B7" s="229"/>
      <c r="C7" s="444" t="s">
        <v>180</v>
      </c>
      <c r="D7" s="444"/>
      <c r="E7" s="444"/>
      <c r="F7" s="444"/>
      <c r="G7" s="444"/>
      <c r="H7" s="444"/>
      <c r="I7" s="444"/>
      <c r="J7" s="444"/>
      <c r="K7" s="444"/>
      <c r="L7" s="229"/>
      <c r="M7" s="444" t="s">
        <v>181</v>
      </c>
      <c r="N7" s="444"/>
      <c r="O7" s="444"/>
      <c r="P7" s="444"/>
      <c r="Q7" s="444"/>
      <c r="R7" s="444"/>
      <c r="S7" s="444"/>
      <c r="T7" s="444"/>
      <c r="U7" s="444"/>
      <c r="V7" s="230"/>
    </row>
    <row r="8" spans="1:22" s="231" customFormat="1" ht="24.75" customHeight="1" x14ac:dyDescent="0.25">
      <c r="A8" s="448" t="s">
        <v>137</v>
      </c>
      <c r="B8" s="448"/>
      <c r="C8" s="450" t="s">
        <v>37</v>
      </c>
      <c r="D8" s="452"/>
      <c r="E8" s="453" t="s">
        <v>38</v>
      </c>
      <c r="F8" s="455"/>
      <c r="G8" s="453" t="s">
        <v>39</v>
      </c>
      <c r="H8" s="458"/>
      <c r="I8" s="460" t="s">
        <v>48</v>
      </c>
      <c r="J8" s="460"/>
      <c r="K8" s="460"/>
      <c r="L8" s="448"/>
      <c r="M8" s="450" t="s">
        <v>37</v>
      </c>
      <c r="N8" s="445"/>
      <c r="O8" s="453" t="s">
        <v>38</v>
      </c>
      <c r="P8" s="455"/>
      <c r="Q8" s="453" t="s">
        <v>39</v>
      </c>
      <c r="R8" s="455"/>
      <c r="S8" s="460" t="s">
        <v>48</v>
      </c>
      <c r="T8" s="460"/>
      <c r="U8" s="460"/>
      <c r="V8" s="230"/>
    </row>
    <row r="9" spans="1:22" s="231" customFormat="1" ht="6" customHeight="1" thickBot="1" x14ac:dyDescent="0.3">
      <c r="A9" s="448"/>
      <c r="B9" s="448"/>
      <c r="C9" s="451"/>
      <c r="D9" s="448"/>
      <c r="E9" s="454"/>
      <c r="F9" s="456"/>
      <c r="G9" s="454"/>
      <c r="H9" s="459"/>
      <c r="I9" s="444"/>
      <c r="J9" s="444"/>
      <c r="K9" s="444"/>
      <c r="L9" s="448"/>
      <c r="M9" s="451"/>
      <c r="N9" s="446"/>
      <c r="O9" s="454"/>
      <c r="P9" s="456"/>
      <c r="Q9" s="454"/>
      <c r="R9" s="456"/>
      <c r="S9" s="444"/>
      <c r="T9" s="444"/>
      <c r="U9" s="444"/>
      <c r="V9" s="230"/>
    </row>
    <row r="10" spans="1:22" s="231" customFormat="1" ht="42.75" customHeight="1" thickBot="1" x14ac:dyDescent="0.3">
      <c r="A10" s="449"/>
      <c r="B10" s="448"/>
      <c r="C10" s="232" t="s">
        <v>138</v>
      </c>
      <c r="D10" s="448"/>
      <c r="E10" s="233" t="s">
        <v>139</v>
      </c>
      <c r="F10" s="457"/>
      <c r="G10" s="233" t="s">
        <v>140</v>
      </c>
      <c r="H10" s="459"/>
      <c r="I10" s="234" t="s">
        <v>15</v>
      </c>
      <c r="J10" s="234"/>
      <c r="K10" s="235" t="s">
        <v>40</v>
      </c>
      <c r="L10" s="448"/>
      <c r="M10" s="232" t="s">
        <v>138</v>
      </c>
      <c r="N10" s="447"/>
      <c r="O10" s="233" t="s">
        <v>139</v>
      </c>
      <c r="P10" s="457"/>
      <c r="Q10" s="233" t="s">
        <v>140</v>
      </c>
      <c r="R10" s="457"/>
      <c r="S10" s="236" t="s">
        <v>15</v>
      </c>
      <c r="T10" s="236"/>
      <c r="U10" s="235" t="s">
        <v>40</v>
      </c>
      <c r="V10" s="230"/>
    </row>
    <row r="11" spans="1:22" s="192" customFormat="1" ht="60.75" customHeight="1" x14ac:dyDescent="0.25">
      <c r="A11" s="205" t="s">
        <v>122</v>
      </c>
      <c r="C11" s="191">
        <v>0</v>
      </c>
      <c r="D11" s="191"/>
      <c r="E11" s="191">
        <f>IFERROR(VLOOKUP(A11,'درآمد ناشی از تغییر قیمت اوراق '!$A$7:$Q$27,9,0),0)</f>
        <v>68585354946</v>
      </c>
      <c r="F11" s="191"/>
      <c r="G11" s="191">
        <v>0</v>
      </c>
      <c r="H11" s="191"/>
      <c r="I11" s="191">
        <f>C11+E11+G11</f>
        <v>68585354946</v>
      </c>
      <c r="K11" s="237">
        <f>I11/'سرمایه‌گذاری در سهام '!W10</f>
        <v>7.6511808588643856E-2</v>
      </c>
      <c r="M11" s="191">
        <v>0</v>
      </c>
      <c r="N11" s="191"/>
      <c r="O11" s="191">
        <f>IFERROR(VLOOKUP(A11,'درآمد ناشی از تغییر قیمت اوراق '!$A$7:$Q$27,17,0),0)</f>
        <v>126092629289</v>
      </c>
      <c r="P11" s="191"/>
      <c r="Q11" s="191"/>
      <c r="R11" s="191">
        <v>0</v>
      </c>
      <c r="S11" s="191">
        <f>M11+O11+Q11</f>
        <v>126092629289</v>
      </c>
      <c r="T11" s="206"/>
      <c r="U11" s="237">
        <f>S11/'جمع درآمدها'!$J$5</f>
        <v>2.910166035378341E-2</v>
      </c>
      <c r="V11" s="237"/>
    </row>
    <row r="12" spans="1:22" s="191" customFormat="1" ht="41.25" customHeight="1" thickBot="1" x14ac:dyDescent="0.3">
      <c r="A12" s="238"/>
      <c r="B12" s="238"/>
      <c r="C12" s="239">
        <f>SUM(C11:C11)</f>
        <v>0</v>
      </c>
      <c r="D12" s="240">
        <v>0</v>
      </c>
      <c r="E12" s="239">
        <f>SUM(E11:E11)</f>
        <v>68585354946</v>
      </c>
      <c r="F12" s="240">
        <v>0</v>
      </c>
      <c r="G12" s="239">
        <f>SUM(G11:G11)</f>
        <v>0</v>
      </c>
      <c r="H12" s="240">
        <v>0</v>
      </c>
      <c r="I12" s="239">
        <f>SUM(I11:I11)</f>
        <v>68585354946</v>
      </c>
      <c r="J12" s="241">
        <v>0</v>
      </c>
      <c r="K12" s="242">
        <f>SUM(K11:K11)</f>
        <v>7.6511808588643856E-2</v>
      </c>
      <c r="L12" s="238"/>
      <c r="M12" s="239">
        <f>SUM(M11:M11)</f>
        <v>0</v>
      </c>
      <c r="O12" s="239">
        <f>SUM(O11:O11)</f>
        <v>126092629289</v>
      </c>
      <c r="Q12" s="239">
        <f>SUM(Q11:Q11)</f>
        <v>0</v>
      </c>
      <c r="S12" s="239">
        <f>SUM(S11:S11)</f>
        <v>126092629289</v>
      </c>
      <c r="T12" s="241"/>
      <c r="U12" s="242">
        <f>SUM(U11:U11)</f>
        <v>2.910166035378341E-2</v>
      </c>
    </row>
    <row r="13" spans="1:22" s="191" customFormat="1" ht="31.5" thickTop="1" x14ac:dyDescent="0.25">
      <c r="A13" s="221"/>
      <c r="B13" s="221"/>
      <c r="C13" s="243"/>
      <c r="E13" s="244"/>
      <c r="G13" s="244"/>
      <c r="I13" s="245"/>
      <c r="J13" s="206"/>
      <c r="K13" s="246"/>
      <c r="L13" s="192"/>
      <c r="M13" s="243"/>
      <c r="O13" s="245"/>
      <c r="Q13" s="245"/>
      <c r="S13" s="245"/>
      <c r="T13" s="245"/>
      <c r="U13" s="246"/>
    </row>
    <row r="14" spans="1:22" s="191" customFormat="1" ht="30.75" x14ac:dyDescent="0.25">
      <c r="A14" s="221"/>
      <c r="B14" s="221"/>
      <c r="C14" s="243"/>
      <c r="E14" s="244"/>
      <c r="G14" s="244"/>
      <c r="I14" s="245"/>
      <c r="J14" s="206"/>
      <c r="K14" s="246"/>
      <c r="L14" s="192"/>
      <c r="M14" s="243"/>
      <c r="O14" s="245"/>
      <c r="Q14" s="245"/>
      <c r="S14" s="245"/>
      <c r="T14" s="245"/>
      <c r="U14" s="246"/>
    </row>
    <row r="16" spans="1:22" ht="24.75" x14ac:dyDescent="0.25">
      <c r="C16" s="247"/>
      <c r="E16" s="248"/>
      <c r="F16" s="248"/>
      <c r="G16" s="248"/>
      <c r="H16" s="249"/>
      <c r="I16" s="249"/>
      <c r="J16" s="249"/>
      <c r="K16" s="250"/>
      <c r="L16" s="238"/>
      <c r="M16" s="240"/>
      <c r="N16" s="240"/>
      <c r="O16" s="248"/>
      <c r="P16" s="248"/>
      <c r="Q16" s="248"/>
    </row>
    <row r="17" spans="1:29" ht="33" x14ac:dyDescent="0.25">
      <c r="E17" s="248"/>
      <c r="F17" s="248"/>
      <c r="G17" s="248"/>
      <c r="H17" s="249"/>
      <c r="I17" s="249"/>
      <c r="J17" s="249"/>
      <c r="K17" s="250"/>
      <c r="L17" s="238"/>
      <c r="M17" s="240"/>
      <c r="N17" s="240"/>
      <c r="O17" s="248"/>
      <c r="P17" s="248"/>
      <c r="Q17" s="248"/>
      <c r="S17" s="251"/>
    </row>
    <row r="18" spans="1:29" ht="30.75" x14ac:dyDescent="0.25">
      <c r="C18" s="252"/>
      <c r="E18" s="248"/>
      <c r="F18" s="248"/>
      <c r="G18" s="248"/>
      <c r="H18" s="249"/>
      <c r="I18" s="249"/>
      <c r="J18" s="249"/>
      <c r="K18" s="250"/>
      <c r="L18" s="238"/>
      <c r="M18" s="240"/>
      <c r="N18" s="240"/>
      <c r="O18" s="248"/>
      <c r="P18" s="248"/>
      <c r="Q18" s="248"/>
      <c r="S18" s="253"/>
    </row>
    <row r="19" spans="1:29" ht="24.75" x14ac:dyDescent="0.25">
      <c r="E19" s="248"/>
      <c r="F19" s="248"/>
      <c r="G19" s="248"/>
      <c r="H19" s="249"/>
      <c r="I19" s="249"/>
      <c r="J19" s="249"/>
      <c r="K19" s="250"/>
      <c r="L19" s="238"/>
      <c r="M19" s="240"/>
      <c r="N19" s="240"/>
      <c r="O19" s="248"/>
      <c r="P19" s="248"/>
      <c r="Q19" s="248"/>
    </row>
    <row r="20" spans="1:29" ht="30.75" x14ac:dyDescent="0.25">
      <c r="E20" s="254"/>
      <c r="Q20" s="253"/>
    </row>
    <row r="21" spans="1:29" ht="30.75" x14ac:dyDescent="0.25">
      <c r="Q21" s="253"/>
    </row>
    <row r="22" spans="1:29" ht="30.75" x14ac:dyDescent="0.25">
      <c r="E22" s="255"/>
      <c r="Q22" s="253"/>
    </row>
    <row r="23" spans="1:29" s="244" customFormat="1" ht="30.75" x14ac:dyDescent="0.25">
      <c r="A23" s="221"/>
      <c r="B23" s="221"/>
      <c r="C23" s="243"/>
      <c r="D23" s="221"/>
      <c r="H23" s="245"/>
      <c r="I23" s="245"/>
      <c r="J23" s="245"/>
      <c r="K23" s="246"/>
      <c r="L23" s="221"/>
      <c r="M23" s="243"/>
      <c r="N23" s="243"/>
      <c r="Q23" s="253"/>
      <c r="U23" s="246"/>
      <c r="V23" s="246"/>
      <c r="W23" s="221"/>
      <c r="X23" s="221"/>
      <c r="Y23" s="221"/>
      <c r="Z23" s="221"/>
      <c r="AA23" s="221"/>
      <c r="AB23" s="221"/>
      <c r="AC23" s="221"/>
    </row>
    <row r="24" spans="1:29" s="244" customFormat="1" ht="30.75" x14ac:dyDescent="0.25">
      <c r="A24" s="221"/>
      <c r="B24" s="221"/>
      <c r="C24" s="243"/>
      <c r="D24" s="221"/>
      <c r="H24" s="245"/>
      <c r="I24" s="245"/>
      <c r="J24" s="245"/>
      <c r="K24" s="246"/>
      <c r="L24" s="221"/>
      <c r="M24" s="243"/>
      <c r="N24" s="243"/>
      <c r="O24" s="253"/>
      <c r="Q24" s="253"/>
      <c r="U24" s="246"/>
      <c r="V24" s="246"/>
      <c r="W24" s="221"/>
      <c r="X24" s="221"/>
      <c r="Y24" s="221"/>
      <c r="Z24" s="221"/>
      <c r="AA24" s="221"/>
      <c r="AB24" s="221"/>
      <c r="AC24" s="221"/>
    </row>
    <row r="25" spans="1:29" s="244" customFormat="1" ht="30.75" x14ac:dyDescent="0.25">
      <c r="A25" s="221"/>
      <c r="B25" s="221"/>
      <c r="C25" s="243"/>
      <c r="D25" s="221"/>
      <c r="H25" s="245"/>
      <c r="I25" s="245"/>
      <c r="J25" s="245"/>
      <c r="K25" s="246"/>
      <c r="L25" s="221"/>
      <c r="M25" s="243"/>
      <c r="N25" s="243"/>
      <c r="Q25" s="253"/>
      <c r="U25" s="246"/>
      <c r="V25" s="246"/>
      <c r="W25" s="221"/>
      <c r="X25" s="221"/>
      <c r="Y25" s="221"/>
      <c r="Z25" s="221"/>
      <c r="AA25" s="221"/>
      <c r="AB25" s="221"/>
      <c r="AC25" s="221"/>
    </row>
  </sheetData>
  <mergeCells count="23">
    <mergeCell ref="O8:O9"/>
    <mergeCell ref="P8:P10"/>
    <mergeCell ref="Q8:Q9"/>
    <mergeCell ref="R8:R10"/>
    <mergeCell ref="S8:U9"/>
    <mergeCell ref="N8:N10"/>
    <mergeCell ref="A8:A10"/>
    <mergeCell ref="B8:B10"/>
    <mergeCell ref="C8:C9"/>
    <mergeCell ref="D8:D10"/>
    <mergeCell ref="E8:E9"/>
    <mergeCell ref="F8:F10"/>
    <mergeCell ref="G8:G9"/>
    <mergeCell ref="H8:H10"/>
    <mergeCell ref="I8:K9"/>
    <mergeCell ref="L8:L10"/>
    <mergeCell ref="M8:M9"/>
    <mergeCell ref="A1:U1"/>
    <mergeCell ref="A2:U2"/>
    <mergeCell ref="A3:U3"/>
    <mergeCell ref="A5:U5"/>
    <mergeCell ref="C7:K7"/>
    <mergeCell ref="M7:U7"/>
  </mergeCells>
  <conditionalFormatting sqref="A1:A1048576">
    <cfRule type="duplicateValues" dxfId="0" priority="1"/>
  </conditionalFormatting>
  <printOptions horizontalCentered="1"/>
  <pageMargins left="0.25" right="0.25" top="0.75" bottom="0.75" header="0.3" footer="0.3"/>
  <pageSetup paperSize="9" scale="4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R42"/>
  <sheetViews>
    <sheetView rightToLeft="1" view="pageBreakPreview" zoomScale="60" zoomScaleNormal="100" workbookViewId="0">
      <selection activeCell="K9" sqref="K9"/>
    </sheetView>
  </sheetViews>
  <sheetFormatPr defaultColWidth="9.140625" defaultRowHeight="27.75" x14ac:dyDescent="0.65"/>
  <cols>
    <col min="1" max="1" width="42" style="22" bestFit="1" customWidth="1"/>
    <col min="2" max="2" width="1" style="22" customWidth="1"/>
    <col min="3" max="3" width="20.28515625" style="22" customWidth="1"/>
    <col min="4" max="4" width="1" style="22" customWidth="1"/>
    <col min="5" max="5" width="24" style="22" bestFit="1" customWidth="1"/>
    <col min="6" max="6" width="1" style="22" customWidth="1"/>
    <col min="7" max="7" width="21.28515625" style="22" bestFit="1" customWidth="1"/>
    <col min="8" max="8" width="1" style="22" customWidth="1"/>
    <col min="9" max="9" width="21.28515625" style="22" bestFit="1" customWidth="1"/>
    <col min="10" max="10" width="1" style="22" customWidth="1"/>
    <col min="11" max="11" width="20.7109375" style="22" customWidth="1"/>
    <col min="12" max="12" width="1" style="22" customWidth="1"/>
    <col min="13" max="13" width="24" style="22" bestFit="1" customWidth="1"/>
    <col min="14" max="14" width="1" style="22" customWidth="1"/>
    <col min="15" max="15" width="20.5703125" style="22" bestFit="1" customWidth="1"/>
    <col min="16" max="16" width="1" style="22" customWidth="1"/>
    <col min="17" max="17" width="20.5703125" style="22" bestFit="1" customWidth="1"/>
    <col min="18" max="18" width="1" style="22" customWidth="1"/>
    <col min="19" max="19" width="9.140625" style="22" customWidth="1"/>
    <col min="20" max="16384" width="9.140625" style="22"/>
  </cols>
  <sheetData>
    <row r="2" spans="1:18" ht="30" x14ac:dyDescent="0.65">
      <c r="A2" s="461" t="s">
        <v>50</v>
      </c>
      <c r="B2" s="461"/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  <c r="P2" s="461"/>
      <c r="Q2" s="461"/>
    </row>
    <row r="3" spans="1:18" ht="30" x14ac:dyDescent="0.65">
      <c r="A3" s="461" t="str">
        <f>'سرمایه‌گذاری در سهام '!A3:U3</f>
        <v>صورت وضعیت درآمدها</v>
      </c>
      <c r="B3" s="461"/>
      <c r="C3" s="461" t="s">
        <v>18</v>
      </c>
      <c r="D3" s="461" t="s">
        <v>18</v>
      </c>
      <c r="E3" s="461" t="s">
        <v>18</v>
      </c>
      <c r="F3" s="461" t="s">
        <v>18</v>
      </c>
      <c r="G3" s="461" t="s">
        <v>18</v>
      </c>
      <c r="H3" s="461"/>
      <c r="I3" s="461"/>
      <c r="J3" s="461"/>
      <c r="K3" s="461"/>
      <c r="L3" s="461"/>
      <c r="M3" s="461"/>
      <c r="N3" s="461"/>
      <c r="O3" s="461"/>
      <c r="P3" s="461"/>
      <c r="Q3" s="461"/>
    </row>
    <row r="4" spans="1:18" ht="30" x14ac:dyDescent="0.65">
      <c r="A4" s="461" t="str">
        <f>'سرمایه‌گذاری در سهام '!A4:U4</f>
        <v>برای ماه منتهی به 1405/06/31</v>
      </c>
      <c r="B4" s="461"/>
      <c r="C4" s="461">
        <f>'سرمایه‌گذاری در سهام '!A4:U4</f>
        <v>0</v>
      </c>
      <c r="D4" s="461" t="s">
        <v>46</v>
      </c>
      <c r="E4" s="461" t="s">
        <v>46</v>
      </c>
      <c r="F4" s="461" t="s">
        <v>46</v>
      </c>
      <c r="G4" s="461" t="s">
        <v>46</v>
      </c>
      <c r="H4" s="461"/>
      <c r="I4" s="461"/>
      <c r="J4" s="461"/>
      <c r="K4" s="461"/>
      <c r="L4" s="461"/>
      <c r="M4" s="461"/>
      <c r="N4" s="461"/>
      <c r="O4" s="461"/>
      <c r="P4" s="461"/>
      <c r="Q4" s="461"/>
    </row>
    <row r="5" spans="1:18" ht="30" x14ac:dyDescent="0.65"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8" ht="32.25" x14ac:dyDescent="0.65">
      <c r="A6" s="462" t="s">
        <v>143</v>
      </c>
      <c r="B6" s="462"/>
      <c r="C6" s="462"/>
      <c r="D6" s="462"/>
      <c r="E6" s="462"/>
      <c r="F6" s="462"/>
      <c r="G6" s="462"/>
      <c r="H6" s="462"/>
      <c r="I6" s="462"/>
      <c r="J6" s="462"/>
      <c r="K6" s="462"/>
      <c r="L6" s="462"/>
      <c r="M6" s="462"/>
      <c r="N6" s="462"/>
      <c r="O6" s="462"/>
      <c r="P6" s="462"/>
      <c r="Q6" s="462"/>
    </row>
    <row r="7" spans="1:18" ht="32.25" x14ac:dyDescent="0.6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</row>
    <row r="8" spans="1:18" ht="30" x14ac:dyDescent="0.65">
      <c r="A8" s="461" t="s">
        <v>22</v>
      </c>
      <c r="C8" s="461" t="str">
        <f>'درآمد ناشی از فروش '!C7</f>
        <v>طی شهریور ماه</v>
      </c>
      <c r="D8" s="461" t="s">
        <v>20</v>
      </c>
      <c r="E8" s="461" t="s">
        <v>20</v>
      </c>
      <c r="F8" s="461" t="s">
        <v>20</v>
      </c>
      <c r="G8" s="461" t="s">
        <v>20</v>
      </c>
      <c r="H8" s="461" t="s">
        <v>20</v>
      </c>
      <c r="I8" s="461" t="s">
        <v>20</v>
      </c>
      <c r="K8" s="461" t="str">
        <f>'درآمد ناشی از فروش '!K7</f>
        <v>از ابتدای سال مالی تا پایان شهریور ماه</v>
      </c>
      <c r="L8" s="461" t="s">
        <v>21</v>
      </c>
      <c r="M8" s="461" t="s">
        <v>21</v>
      </c>
      <c r="N8" s="461" t="s">
        <v>21</v>
      </c>
      <c r="O8" s="461" t="s">
        <v>21</v>
      </c>
      <c r="P8" s="461" t="s">
        <v>21</v>
      </c>
      <c r="Q8" s="461" t="s">
        <v>21</v>
      </c>
    </row>
    <row r="9" spans="1:18" ht="72.75" customHeight="1" thickBot="1" x14ac:dyDescent="0.7">
      <c r="A9" s="461" t="s">
        <v>22</v>
      </c>
      <c r="C9" s="25" t="s">
        <v>47</v>
      </c>
      <c r="D9" s="26"/>
      <c r="E9" s="25" t="s">
        <v>38</v>
      </c>
      <c r="F9" s="26"/>
      <c r="G9" s="25" t="s">
        <v>39</v>
      </c>
      <c r="H9" s="26"/>
      <c r="I9" s="25" t="s">
        <v>48</v>
      </c>
      <c r="J9" s="26"/>
      <c r="K9" s="25" t="s">
        <v>47</v>
      </c>
      <c r="L9" s="26"/>
      <c r="M9" s="25" t="s">
        <v>38</v>
      </c>
      <c r="N9" s="26"/>
      <c r="O9" s="25" t="s">
        <v>39</v>
      </c>
      <c r="P9" s="26"/>
      <c r="Q9" s="25" t="s">
        <v>48</v>
      </c>
    </row>
    <row r="10" spans="1:18" ht="30" customHeight="1" x14ac:dyDescent="0.75">
      <c r="A10" s="2"/>
      <c r="B10" s="1"/>
      <c r="C10" s="19">
        <v>0</v>
      </c>
      <c r="D10" s="5"/>
      <c r="E10" s="19">
        <v>0</v>
      </c>
      <c r="F10" s="19"/>
      <c r="G10" s="19">
        <v>0</v>
      </c>
      <c r="H10" s="19"/>
      <c r="I10" s="19">
        <f>C10+E10+G10</f>
        <v>0</v>
      </c>
      <c r="J10" s="19"/>
      <c r="K10" s="19">
        <v>0</v>
      </c>
      <c r="L10" s="19"/>
      <c r="M10" s="19">
        <v>0</v>
      </c>
      <c r="N10" s="19"/>
      <c r="O10" s="19">
        <v>0</v>
      </c>
      <c r="P10" s="19"/>
      <c r="Q10" s="19">
        <v>0</v>
      </c>
    </row>
    <row r="11" spans="1:18" ht="43.5" thickBot="1" x14ac:dyDescent="1.1000000000000001">
      <c r="C11" s="27">
        <f t="shared" ref="C11:P11" si="0">SUM(C10:C10)</f>
        <v>0</v>
      </c>
      <c r="D11" s="20">
        <f t="shared" si="0"/>
        <v>0</v>
      </c>
      <c r="E11" s="27">
        <f t="shared" si="0"/>
        <v>0</v>
      </c>
      <c r="F11" s="27">
        <f t="shared" si="0"/>
        <v>0</v>
      </c>
      <c r="G11" s="27">
        <f t="shared" si="0"/>
        <v>0</v>
      </c>
      <c r="H11" s="27">
        <f t="shared" si="0"/>
        <v>0</v>
      </c>
      <c r="I11" s="27">
        <f t="shared" si="0"/>
        <v>0</v>
      </c>
      <c r="J11" s="27">
        <f t="shared" si="0"/>
        <v>0</v>
      </c>
      <c r="K11" s="27">
        <f t="shared" si="0"/>
        <v>0</v>
      </c>
      <c r="L11" s="27">
        <f t="shared" si="0"/>
        <v>0</v>
      </c>
      <c r="M11" s="27">
        <f t="shared" si="0"/>
        <v>0</v>
      </c>
      <c r="N11" s="27">
        <f t="shared" si="0"/>
        <v>0</v>
      </c>
      <c r="O11" s="27">
        <f t="shared" si="0"/>
        <v>0</v>
      </c>
      <c r="P11" s="27">
        <f t="shared" si="0"/>
        <v>0</v>
      </c>
      <c r="Q11" s="27">
        <f>SUM(Q10:Q10)</f>
        <v>0</v>
      </c>
      <c r="R11" s="28">
        <f t="shared" ref="R11" si="1">SUM(R10:R10)</f>
        <v>0</v>
      </c>
    </row>
    <row r="12" spans="1:18" ht="28.5" thickTop="1" x14ac:dyDescent="0.65"/>
    <row r="13" spans="1:18" x14ac:dyDescent="0.65">
      <c r="M13" s="29"/>
    </row>
    <row r="14" spans="1:18" x14ac:dyDescent="0.65">
      <c r="M14" s="29"/>
    </row>
    <row r="15" spans="1:18" x14ac:dyDescent="0.65">
      <c r="M15" s="29"/>
    </row>
    <row r="16" spans="1:18" x14ac:dyDescent="0.65">
      <c r="M16" s="29"/>
    </row>
    <row r="17" spans="13:13" x14ac:dyDescent="0.65">
      <c r="M17" s="29"/>
    </row>
    <row r="18" spans="13:13" x14ac:dyDescent="0.65">
      <c r="M18" s="29"/>
    </row>
    <row r="19" spans="13:13" x14ac:dyDescent="0.65">
      <c r="M19" s="29"/>
    </row>
    <row r="20" spans="13:13" x14ac:dyDescent="0.65">
      <c r="M20" s="29"/>
    </row>
    <row r="21" spans="13:13" x14ac:dyDescent="0.65">
      <c r="M21" s="29"/>
    </row>
    <row r="22" spans="13:13" x14ac:dyDescent="0.65">
      <c r="M22" s="29"/>
    </row>
    <row r="23" spans="13:13" x14ac:dyDescent="0.65">
      <c r="M23" s="29"/>
    </row>
    <row r="24" spans="13:13" x14ac:dyDescent="0.65">
      <c r="M24" s="29"/>
    </row>
    <row r="25" spans="13:13" x14ac:dyDescent="0.65">
      <c r="M25" s="29"/>
    </row>
    <row r="26" spans="13:13" x14ac:dyDescent="0.65">
      <c r="M26" s="29"/>
    </row>
    <row r="27" spans="13:13" x14ac:dyDescent="0.65">
      <c r="M27" s="29"/>
    </row>
    <row r="28" spans="13:13" x14ac:dyDescent="0.65">
      <c r="M28" s="29"/>
    </row>
    <row r="29" spans="13:13" x14ac:dyDescent="0.65">
      <c r="M29" s="29"/>
    </row>
    <row r="30" spans="13:13" x14ac:dyDescent="0.65">
      <c r="M30" s="29"/>
    </row>
    <row r="31" spans="13:13" x14ac:dyDescent="0.65">
      <c r="M31" s="29"/>
    </row>
    <row r="32" spans="13:13" x14ac:dyDescent="0.65">
      <c r="M32" s="29"/>
    </row>
    <row r="33" spans="13:13" x14ac:dyDescent="0.65">
      <c r="M33" s="29"/>
    </row>
    <row r="34" spans="13:13" x14ac:dyDescent="0.65">
      <c r="M34" s="29"/>
    </row>
    <row r="35" spans="13:13" x14ac:dyDescent="0.65">
      <c r="M35" s="29"/>
    </row>
    <row r="36" spans="13:13" x14ac:dyDescent="0.65">
      <c r="M36" s="29"/>
    </row>
    <row r="37" spans="13:13" x14ac:dyDescent="0.65">
      <c r="M37" s="29"/>
    </row>
    <row r="38" spans="13:13" x14ac:dyDescent="0.65">
      <c r="M38" s="29"/>
    </row>
    <row r="39" spans="13:13" x14ac:dyDescent="0.65">
      <c r="M39" s="29"/>
    </row>
    <row r="40" spans="13:13" x14ac:dyDescent="0.65">
      <c r="M40" s="29"/>
    </row>
    <row r="41" spans="13:13" x14ac:dyDescent="0.65">
      <c r="M41" s="29"/>
    </row>
    <row r="42" spans="13:13" x14ac:dyDescent="0.65">
      <c r="M42" s="29"/>
    </row>
  </sheetData>
  <mergeCells count="7">
    <mergeCell ref="A2:Q2"/>
    <mergeCell ref="A3:Q3"/>
    <mergeCell ref="A4:Q4"/>
    <mergeCell ref="A8:A9"/>
    <mergeCell ref="C8:I8"/>
    <mergeCell ref="K8:Q8"/>
    <mergeCell ref="A6:Q6"/>
  </mergeCells>
  <pageMargins left="0.7" right="0.7" top="0.75" bottom="0.75" header="0.3" footer="0.3"/>
  <pageSetup paperSize="9" scale="5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O53"/>
  <sheetViews>
    <sheetView rightToLeft="1" view="pageBreakPreview" topLeftCell="A3" zoomScale="85" zoomScaleNormal="100" zoomScaleSheetLayoutView="85" workbookViewId="0">
      <selection activeCell="G17" sqref="G17"/>
    </sheetView>
  </sheetViews>
  <sheetFormatPr defaultColWidth="9.140625" defaultRowHeight="22.5" x14ac:dyDescent="0.55000000000000004"/>
  <cols>
    <col min="1" max="1" width="46.140625" style="89" bestFit="1" customWidth="1"/>
    <col min="2" max="2" width="1" style="89" customWidth="1"/>
    <col min="3" max="3" width="32.5703125" style="89" bestFit="1" customWidth="1"/>
    <col min="4" max="4" width="1" style="89" customWidth="1"/>
    <col min="5" max="5" width="15.42578125" style="91" bestFit="1" customWidth="1"/>
    <col min="6" max="6" width="1" style="89" customWidth="1"/>
    <col min="7" max="7" width="32.5703125" style="89" bestFit="1" customWidth="1"/>
    <col min="8" max="8" width="1" style="89" customWidth="1"/>
    <col min="9" max="9" width="13.5703125" style="91" bestFit="1" customWidth="1"/>
    <col min="10" max="10" width="1" style="89" customWidth="1"/>
    <col min="11" max="11" width="9.140625" style="89" customWidth="1"/>
    <col min="12" max="12" width="12.28515625" style="89" bestFit="1" customWidth="1"/>
    <col min="13" max="13" width="9.140625" style="89"/>
    <col min="14" max="14" width="16" style="89" customWidth="1"/>
    <col min="15" max="16384" width="9.140625" style="89"/>
  </cols>
  <sheetData>
    <row r="2" spans="1:15" ht="24" x14ac:dyDescent="0.55000000000000004">
      <c r="A2" s="463" t="s">
        <v>50</v>
      </c>
      <c r="B2" s="463"/>
      <c r="C2" s="463"/>
      <c r="D2" s="463"/>
      <c r="E2" s="463"/>
      <c r="F2" s="463"/>
      <c r="G2" s="463"/>
      <c r="H2" s="463"/>
      <c r="I2" s="463"/>
      <c r="J2" s="463"/>
      <c r="K2" s="463"/>
    </row>
    <row r="3" spans="1:15" ht="24" x14ac:dyDescent="0.55000000000000004">
      <c r="A3" s="463" t="str">
        <f>'سرمایه‌گذاری در اوراق بهادار '!A3:Q3</f>
        <v>صورت وضعیت درآمدها</v>
      </c>
      <c r="B3" s="463" t="s">
        <v>18</v>
      </c>
      <c r="C3" s="463" t="s">
        <v>18</v>
      </c>
      <c r="D3" s="463" t="s">
        <v>18</v>
      </c>
      <c r="E3" s="463"/>
      <c r="F3" s="463"/>
      <c r="G3" s="463"/>
      <c r="H3" s="463"/>
      <c r="I3" s="463"/>
      <c r="J3" s="463"/>
      <c r="K3" s="463"/>
    </row>
    <row r="4" spans="1:15" ht="26.25" x14ac:dyDescent="0.6">
      <c r="A4" s="432" t="str">
        <f>'سرمایه‌گذاری در اوراق بهادار '!A4:Q4</f>
        <v>برای ماه منتهی به 1405/06/31</v>
      </c>
      <c r="B4" s="432" t="s">
        <v>64</v>
      </c>
      <c r="C4" s="432" t="s">
        <v>0</v>
      </c>
      <c r="D4" s="432" t="s">
        <v>0</v>
      </c>
      <c r="E4" s="432"/>
      <c r="F4" s="432"/>
      <c r="G4" s="432"/>
      <c r="H4" s="432"/>
      <c r="I4" s="432"/>
      <c r="J4" s="432"/>
      <c r="K4" s="432"/>
      <c r="L4" s="21"/>
    </row>
    <row r="5" spans="1:15" ht="24" x14ac:dyDescent="0.55000000000000004">
      <c r="B5" s="90"/>
      <c r="C5" s="90"/>
      <c r="D5" s="90"/>
      <c r="E5" s="90"/>
      <c r="F5" s="90"/>
      <c r="G5" s="90"/>
    </row>
    <row r="6" spans="1:15" ht="28.5" x14ac:dyDescent="0.55000000000000004">
      <c r="A6" s="436" t="s">
        <v>144</v>
      </c>
      <c r="B6" s="436"/>
      <c r="C6" s="436"/>
      <c r="D6" s="436"/>
      <c r="E6" s="436"/>
      <c r="F6" s="436"/>
      <c r="G6" s="436"/>
      <c r="H6" s="436"/>
      <c r="I6" s="436"/>
      <c r="J6" s="436"/>
    </row>
    <row r="7" spans="1:15" ht="28.5" x14ac:dyDescent="0.55000000000000004">
      <c r="A7" s="60"/>
      <c r="B7" s="60"/>
      <c r="C7" s="60"/>
      <c r="D7" s="60"/>
      <c r="E7" s="92"/>
      <c r="F7" s="60"/>
      <c r="G7" s="60"/>
      <c r="H7" s="60"/>
      <c r="I7" s="92"/>
      <c r="J7" s="60"/>
    </row>
    <row r="8" spans="1:15" ht="24.75" thickBot="1" x14ac:dyDescent="0.6">
      <c r="A8" s="464" t="s">
        <v>41</v>
      </c>
      <c r="B8" s="464" t="s">
        <v>41</v>
      </c>
      <c r="C8" s="464" t="str">
        <f>'درآمد ناشی از فروش '!C7</f>
        <v>طی شهریور ماه</v>
      </c>
      <c r="D8" s="464" t="s">
        <v>20</v>
      </c>
      <c r="E8" s="464" t="s">
        <v>20</v>
      </c>
      <c r="G8" s="464" t="str">
        <f>'درآمد ناشی از فروش '!K7</f>
        <v>از ابتدای سال مالی تا پایان شهریور ماه</v>
      </c>
      <c r="H8" s="464" t="s">
        <v>21</v>
      </c>
      <c r="I8" s="464" t="s">
        <v>21</v>
      </c>
    </row>
    <row r="9" spans="1:15" ht="32.25" thickBot="1" x14ac:dyDescent="0.6">
      <c r="A9" s="93" t="s">
        <v>42</v>
      </c>
      <c r="C9" s="93" t="s">
        <v>43</v>
      </c>
      <c r="E9" s="94" t="s">
        <v>44</v>
      </c>
      <c r="G9" s="93" t="s">
        <v>43</v>
      </c>
      <c r="I9" s="94" t="s">
        <v>44</v>
      </c>
      <c r="L9" s="105"/>
      <c r="M9" s="105"/>
      <c r="N9" s="105"/>
      <c r="O9" s="105"/>
    </row>
    <row r="10" spans="1:15" ht="24.75" x14ac:dyDescent="0.6">
      <c r="A10" s="59" t="s">
        <v>116</v>
      </c>
      <c r="B10" s="59"/>
      <c r="C10" s="380">
        <v>5137302</v>
      </c>
      <c r="D10" s="95"/>
      <c r="E10" s="96">
        <f t="shared" ref="E10:E26" si="0">C10/$C$27</f>
        <v>2.1082945588599006E-4</v>
      </c>
      <c r="F10" s="95"/>
      <c r="G10" s="381">
        <v>89596529</v>
      </c>
      <c r="H10" s="95"/>
      <c r="I10" s="96">
        <f t="shared" ref="I10:I26" si="1">G10/$G$27</f>
        <v>2.8660803640416384E-3</v>
      </c>
      <c r="K10" s="97"/>
      <c r="L10" s="105"/>
      <c r="M10" s="105"/>
      <c r="N10" s="105"/>
      <c r="O10" s="105"/>
    </row>
    <row r="11" spans="1:15" ht="24.75" x14ac:dyDescent="0.6">
      <c r="A11" s="59" t="s">
        <v>117</v>
      </c>
      <c r="B11" s="59"/>
      <c r="C11" s="380">
        <v>564738</v>
      </c>
      <c r="D11" s="95"/>
      <c r="E11" s="96">
        <f t="shared" si="0"/>
        <v>2.3176251903848024E-5</v>
      </c>
      <c r="F11" s="95"/>
      <c r="G11" s="380">
        <v>3450045</v>
      </c>
      <c r="H11" s="95"/>
      <c r="I11" s="96">
        <f t="shared" si="1"/>
        <v>1.1036260377408185E-4</v>
      </c>
      <c r="K11" s="97"/>
      <c r="L11" s="105"/>
      <c r="M11" s="105"/>
      <c r="N11" s="105"/>
      <c r="O11" s="105"/>
    </row>
    <row r="12" spans="1:15" ht="24.75" x14ac:dyDescent="0.6">
      <c r="A12" s="59" t="s">
        <v>118</v>
      </c>
      <c r="B12" s="59"/>
      <c r="C12" s="380">
        <v>2340</v>
      </c>
      <c r="D12" s="95"/>
      <c r="E12" s="96">
        <f t="shared" si="0"/>
        <v>9.6031132055934572E-8</v>
      </c>
      <c r="F12" s="95"/>
      <c r="G12" s="380">
        <v>13829</v>
      </c>
      <c r="H12" s="95"/>
      <c r="I12" s="96">
        <f t="shared" si="1"/>
        <v>4.423723306773616E-7</v>
      </c>
      <c r="K12" s="97"/>
      <c r="L12" s="105"/>
      <c r="M12" s="105"/>
      <c r="N12" s="105"/>
      <c r="O12" s="105"/>
    </row>
    <row r="13" spans="1:15" ht="24.75" x14ac:dyDescent="0.6">
      <c r="A13" s="59" t="s">
        <v>119</v>
      </c>
      <c r="B13" s="59"/>
      <c r="C13" s="380">
        <v>0</v>
      </c>
      <c r="D13" s="95"/>
      <c r="E13" s="96">
        <f t="shared" si="0"/>
        <v>0</v>
      </c>
      <c r="F13" s="95"/>
      <c r="G13" s="380">
        <v>0</v>
      </c>
      <c r="H13" s="95"/>
      <c r="I13" s="96">
        <f t="shared" si="1"/>
        <v>0</v>
      </c>
      <c r="K13" s="97"/>
      <c r="L13" s="105"/>
      <c r="M13" s="105"/>
      <c r="N13" s="105"/>
      <c r="O13" s="105"/>
    </row>
    <row r="14" spans="1:15" ht="24.75" x14ac:dyDescent="0.6">
      <c r="A14" s="59" t="s">
        <v>120</v>
      </c>
      <c r="B14" s="59"/>
      <c r="C14" s="380">
        <v>6250</v>
      </c>
      <c r="D14" s="95"/>
      <c r="E14" s="96">
        <f t="shared" si="0"/>
        <v>2.5649340826905601E-7</v>
      </c>
      <c r="F14" s="95"/>
      <c r="G14" s="380">
        <v>39694</v>
      </c>
      <c r="H14" s="95"/>
      <c r="I14" s="96">
        <f t="shared" si="1"/>
        <v>1.2697611753494244E-6</v>
      </c>
      <c r="K14" s="97"/>
      <c r="L14" s="105"/>
      <c r="M14" s="105"/>
      <c r="N14" s="105"/>
      <c r="O14" s="105"/>
    </row>
    <row r="15" spans="1:15" ht="24.75" x14ac:dyDescent="0.6">
      <c r="A15" s="59" t="s">
        <v>121</v>
      </c>
      <c r="B15" s="59"/>
      <c r="C15" s="380">
        <v>19854</v>
      </c>
      <c r="D15" s="95"/>
      <c r="E15" s="96">
        <f t="shared" si="0"/>
        <v>8.1478722044381406E-7</v>
      </c>
      <c r="F15" s="95"/>
      <c r="G15" s="380">
        <v>187508</v>
      </c>
      <c r="H15" s="95"/>
      <c r="I15" s="96">
        <f t="shared" si="1"/>
        <v>5.9981452730241316E-6</v>
      </c>
      <c r="K15" s="97"/>
      <c r="L15" s="105"/>
      <c r="M15" s="105"/>
      <c r="N15" s="105"/>
      <c r="O15" s="105"/>
    </row>
    <row r="16" spans="1:15" ht="24.75" x14ac:dyDescent="0.6">
      <c r="A16" s="59" t="s">
        <v>111</v>
      </c>
      <c r="B16" s="59"/>
      <c r="C16" s="380">
        <v>0</v>
      </c>
      <c r="D16" s="95"/>
      <c r="E16" s="96">
        <f t="shared" si="0"/>
        <v>0</v>
      </c>
      <c r="F16" s="95"/>
      <c r="G16" s="380">
        <v>0</v>
      </c>
      <c r="H16" s="95"/>
      <c r="I16" s="96">
        <f t="shared" si="1"/>
        <v>0</v>
      </c>
      <c r="K16" s="97"/>
      <c r="L16" s="105"/>
      <c r="M16" s="105"/>
      <c r="N16" s="105"/>
      <c r="O16" s="105"/>
    </row>
    <row r="17" spans="1:15" ht="24.75" x14ac:dyDescent="0.6">
      <c r="A17" s="59" t="s">
        <v>112</v>
      </c>
      <c r="B17" s="59"/>
      <c r="C17" s="380">
        <v>0</v>
      </c>
      <c r="D17" s="95"/>
      <c r="E17" s="96">
        <f t="shared" si="0"/>
        <v>0</v>
      </c>
      <c r="F17" s="95"/>
      <c r="G17" s="380">
        <v>0</v>
      </c>
      <c r="H17" s="95"/>
      <c r="I17" s="96">
        <f t="shared" si="1"/>
        <v>0</v>
      </c>
      <c r="K17" s="97"/>
      <c r="L17" s="105"/>
      <c r="M17" s="105"/>
      <c r="N17" s="105"/>
      <c r="O17" s="105"/>
    </row>
    <row r="18" spans="1:15" ht="24.75" x14ac:dyDescent="0.6">
      <c r="A18" s="59" t="s">
        <v>112</v>
      </c>
      <c r="B18" s="59"/>
      <c r="C18" s="380">
        <v>0</v>
      </c>
      <c r="D18" s="95"/>
      <c r="E18" s="96">
        <f t="shared" si="0"/>
        <v>0</v>
      </c>
      <c r="F18" s="95"/>
      <c r="G18" s="380">
        <v>0</v>
      </c>
      <c r="H18" s="95"/>
      <c r="I18" s="96">
        <f t="shared" si="1"/>
        <v>0</v>
      </c>
      <c r="K18" s="97"/>
      <c r="L18" s="105"/>
      <c r="M18" s="105"/>
      <c r="N18" s="105"/>
      <c r="O18" s="105"/>
    </row>
    <row r="19" spans="1:15" ht="24.75" x14ac:dyDescent="0.6">
      <c r="A19" s="59" t="s">
        <v>112</v>
      </c>
      <c r="B19" s="59"/>
      <c r="C19" s="380">
        <v>0</v>
      </c>
      <c r="D19" s="95"/>
      <c r="E19" s="96">
        <f t="shared" si="0"/>
        <v>0</v>
      </c>
      <c r="F19" s="95"/>
      <c r="G19" s="380">
        <v>0</v>
      </c>
      <c r="H19" s="95"/>
      <c r="I19" s="96">
        <f t="shared" si="1"/>
        <v>0</v>
      </c>
      <c r="K19" s="97"/>
      <c r="L19" s="105"/>
      <c r="M19" s="105"/>
      <c r="N19" s="105"/>
      <c r="O19" s="105"/>
    </row>
    <row r="20" spans="1:15" ht="24.75" x14ac:dyDescent="0.6">
      <c r="A20" s="59" t="s">
        <v>123</v>
      </c>
      <c r="B20" s="59"/>
      <c r="C20" s="380">
        <v>4443</v>
      </c>
      <c r="D20" s="95"/>
      <c r="E20" s="96">
        <f t="shared" si="0"/>
        <v>1.8233603407030653E-7</v>
      </c>
      <c r="F20" s="95"/>
      <c r="G20" s="380">
        <v>26101</v>
      </c>
      <c r="H20" s="95"/>
      <c r="I20" s="96">
        <f t="shared" si="1"/>
        <v>8.3493818808372368E-7</v>
      </c>
      <c r="K20" s="97"/>
      <c r="L20" s="105"/>
      <c r="M20" s="105"/>
      <c r="N20" s="105"/>
      <c r="O20" s="105"/>
    </row>
    <row r="21" spans="1:15" ht="24.75" x14ac:dyDescent="0.6">
      <c r="A21" s="59" t="s">
        <v>126</v>
      </c>
      <c r="B21" s="59"/>
      <c r="C21" s="380">
        <v>2915025</v>
      </c>
      <c r="D21" s="95"/>
      <c r="E21" s="96">
        <f t="shared" si="0"/>
        <v>1.196295515903208E-4</v>
      </c>
      <c r="F21" s="95"/>
      <c r="G21" s="380">
        <v>17304160</v>
      </c>
      <c r="H21" s="95"/>
      <c r="I21" s="96">
        <f t="shared" si="1"/>
        <v>5.5353833173866314E-4</v>
      </c>
      <c r="K21" s="97"/>
      <c r="L21" s="105"/>
      <c r="M21" s="105"/>
      <c r="N21" s="105"/>
      <c r="O21" s="105"/>
    </row>
    <row r="22" spans="1:15" ht="24.75" x14ac:dyDescent="0.6">
      <c r="A22" s="59" t="s">
        <v>127</v>
      </c>
      <c r="B22" s="59"/>
      <c r="C22" s="380">
        <v>0</v>
      </c>
      <c r="D22" s="95"/>
      <c r="E22" s="96">
        <f t="shared" si="0"/>
        <v>0</v>
      </c>
      <c r="F22" s="95"/>
      <c r="G22" s="380">
        <v>0</v>
      </c>
      <c r="H22" s="95"/>
      <c r="I22" s="96">
        <f t="shared" si="1"/>
        <v>0</v>
      </c>
      <c r="K22" s="97"/>
      <c r="L22" s="105"/>
      <c r="M22" s="105"/>
      <c r="N22" s="105"/>
      <c r="O22" s="105"/>
    </row>
    <row r="23" spans="1:15" ht="24.75" x14ac:dyDescent="0.6">
      <c r="A23" s="59" t="s">
        <v>127</v>
      </c>
      <c r="B23" s="59"/>
      <c r="C23" s="380">
        <v>0</v>
      </c>
      <c r="D23" s="95"/>
      <c r="E23" s="96">
        <f t="shared" si="0"/>
        <v>0</v>
      </c>
      <c r="F23" s="95"/>
      <c r="G23" s="380">
        <v>0</v>
      </c>
      <c r="H23" s="95"/>
      <c r="I23" s="96">
        <f t="shared" si="1"/>
        <v>0</v>
      </c>
      <c r="K23" s="97"/>
      <c r="L23" s="105"/>
      <c r="M23" s="105"/>
      <c r="N23" s="105"/>
      <c r="O23" s="105"/>
    </row>
    <row r="24" spans="1:15" ht="24.75" x14ac:dyDescent="0.6">
      <c r="A24" s="59" t="s">
        <v>127</v>
      </c>
      <c r="B24" s="59"/>
      <c r="C24" s="380">
        <v>0</v>
      </c>
      <c r="D24" s="95"/>
      <c r="E24" s="96">
        <f t="shared" si="0"/>
        <v>0</v>
      </c>
      <c r="F24" s="95"/>
      <c r="G24" s="380">
        <v>0</v>
      </c>
      <c r="H24" s="95"/>
      <c r="I24" s="96">
        <f t="shared" si="1"/>
        <v>0</v>
      </c>
      <c r="K24" s="97"/>
      <c r="L24" s="105"/>
      <c r="M24" s="105"/>
      <c r="N24" s="105"/>
      <c r="O24" s="105"/>
    </row>
    <row r="25" spans="1:15" ht="24.75" x14ac:dyDescent="0.6">
      <c r="A25" s="59" t="s">
        <v>154</v>
      </c>
      <c r="B25" s="59"/>
      <c r="C25" s="380">
        <v>7202590</v>
      </c>
      <c r="D25" s="95"/>
      <c r="E25" s="96">
        <f t="shared" si="0"/>
        <v>2.9558669719433923E-4</v>
      </c>
      <c r="F25" s="95"/>
      <c r="G25" s="380">
        <v>4440608982</v>
      </c>
      <c r="H25" s="95"/>
      <c r="I25" s="96">
        <f t="shared" si="1"/>
        <v>0.14204950068654032</v>
      </c>
      <c r="K25" s="97"/>
      <c r="L25" s="105"/>
      <c r="M25" s="105"/>
      <c r="N25" s="105"/>
      <c r="O25" s="105"/>
    </row>
    <row r="26" spans="1:15" ht="24.75" x14ac:dyDescent="0.6">
      <c r="A26" s="59" t="s">
        <v>154</v>
      </c>
      <c r="B26" s="59"/>
      <c r="C26" s="382">
        <v>24351245397</v>
      </c>
      <c r="D26" s="95"/>
      <c r="E26" s="96">
        <f t="shared" si="0"/>
        <v>0.99934942839563068</v>
      </c>
      <c r="F26" s="95"/>
      <c r="G26" s="380">
        <v>26709769921</v>
      </c>
      <c r="H26" s="95"/>
      <c r="I26" s="96">
        <f t="shared" si="1"/>
        <v>0.85441197279693815</v>
      </c>
      <c r="K26" s="97"/>
      <c r="L26" s="105"/>
      <c r="M26" s="105"/>
      <c r="N26" s="105"/>
      <c r="O26" s="105"/>
    </row>
    <row r="27" spans="1:15" s="21" customFormat="1" ht="36.75" customHeight="1" thickBot="1" x14ac:dyDescent="0.65">
      <c r="C27" s="313">
        <f>SUM(C10:C26)</f>
        <v>24367097939</v>
      </c>
      <c r="D27" s="95">
        <f>SUM(D10:D12)</f>
        <v>0</v>
      </c>
      <c r="E27" s="98">
        <f>SUM(E10:E26)</f>
        <v>1</v>
      </c>
      <c r="F27" s="95">
        <f t="shared" ref="F27:J27" si="2">SUM(F10:F12)</f>
        <v>0</v>
      </c>
      <c r="G27" s="313">
        <f>SUM(G10:G26)</f>
        <v>31260996769</v>
      </c>
      <c r="H27" s="95">
        <f t="shared" si="2"/>
        <v>0</v>
      </c>
      <c r="I27" s="98">
        <f>SUM(I10:I26)</f>
        <v>1</v>
      </c>
      <c r="J27" s="21">
        <f t="shared" si="2"/>
        <v>0</v>
      </c>
      <c r="K27" s="58"/>
      <c r="L27" s="105"/>
      <c r="M27" s="105"/>
      <c r="N27" s="105"/>
      <c r="O27" s="105"/>
    </row>
    <row r="28" spans="1:15" ht="23.25" thickTop="1" x14ac:dyDescent="0.55000000000000004">
      <c r="C28" s="99"/>
      <c r="E28" s="89"/>
      <c r="G28" s="99"/>
      <c r="I28" s="89"/>
    </row>
    <row r="29" spans="1:15" x14ac:dyDescent="0.55000000000000004">
      <c r="E29" s="89"/>
      <c r="I29" s="89"/>
    </row>
    <row r="30" spans="1:15" x14ac:dyDescent="0.55000000000000004">
      <c r="E30" s="89"/>
      <c r="I30" s="89"/>
    </row>
    <row r="31" spans="1:15" x14ac:dyDescent="0.55000000000000004">
      <c r="E31" s="89"/>
      <c r="I31" s="89"/>
    </row>
    <row r="32" spans="1:15" x14ac:dyDescent="0.55000000000000004">
      <c r="E32" s="89"/>
      <c r="I32" s="89"/>
    </row>
    <row r="33" spans="3:11" x14ac:dyDescent="0.55000000000000004">
      <c r="E33" s="89"/>
      <c r="I33" s="89"/>
    </row>
    <row r="34" spans="3:11" x14ac:dyDescent="0.55000000000000004">
      <c r="E34" s="89"/>
      <c r="I34" s="89"/>
    </row>
    <row r="35" spans="3:11" x14ac:dyDescent="0.55000000000000004">
      <c r="E35" s="89"/>
      <c r="I35" s="89"/>
    </row>
    <row r="36" spans="3:11" ht="24.75" x14ac:dyDescent="0.6">
      <c r="C36" s="119"/>
      <c r="G36" s="119"/>
      <c r="K36" s="100"/>
    </row>
    <row r="37" spans="3:11" ht="24.75" x14ac:dyDescent="0.6">
      <c r="C37" s="119"/>
      <c r="G37" s="119"/>
      <c r="K37" s="100"/>
    </row>
    <row r="38" spans="3:11" ht="24.75" x14ac:dyDescent="0.6">
      <c r="C38" s="119"/>
      <c r="G38" s="119"/>
      <c r="K38" s="100"/>
    </row>
    <row r="39" spans="3:11" ht="24.75" x14ac:dyDescent="0.6">
      <c r="C39" s="119"/>
      <c r="K39" s="100"/>
    </row>
    <row r="40" spans="3:11" x14ac:dyDescent="0.55000000000000004">
      <c r="C40" s="97"/>
      <c r="G40" s="97"/>
      <c r="K40" s="100"/>
    </row>
    <row r="41" spans="3:11" x14ac:dyDescent="0.55000000000000004">
      <c r="C41" s="99"/>
      <c r="G41" s="99"/>
      <c r="K41" s="100"/>
    </row>
    <row r="42" spans="3:11" x14ac:dyDescent="0.55000000000000004">
      <c r="K42" s="100"/>
    </row>
    <row r="43" spans="3:11" x14ac:dyDescent="0.55000000000000004">
      <c r="K43" s="100"/>
    </row>
    <row r="44" spans="3:11" x14ac:dyDescent="0.55000000000000004">
      <c r="K44" s="100"/>
    </row>
    <row r="45" spans="3:11" x14ac:dyDescent="0.55000000000000004">
      <c r="K45" s="100"/>
    </row>
    <row r="46" spans="3:11" x14ac:dyDescent="0.55000000000000004">
      <c r="K46" s="100"/>
    </row>
    <row r="47" spans="3:11" x14ac:dyDescent="0.55000000000000004">
      <c r="K47" s="100"/>
    </row>
    <row r="48" spans="3:11" x14ac:dyDescent="0.55000000000000004">
      <c r="K48" s="100"/>
    </row>
    <row r="49" spans="11:11" x14ac:dyDescent="0.55000000000000004">
      <c r="K49" s="100"/>
    </row>
    <row r="50" spans="11:11" x14ac:dyDescent="0.55000000000000004">
      <c r="K50" s="100"/>
    </row>
    <row r="51" spans="11:11" x14ac:dyDescent="0.55000000000000004">
      <c r="K51" s="100"/>
    </row>
    <row r="52" spans="11:11" x14ac:dyDescent="0.55000000000000004">
      <c r="K52" s="100"/>
    </row>
    <row r="53" spans="11:11" x14ac:dyDescent="0.55000000000000004">
      <c r="K53" s="100"/>
    </row>
  </sheetData>
  <mergeCells count="7">
    <mergeCell ref="A2:K2"/>
    <mergeCell ref="A3:K3"/>
    <mergeCell ref="A4:K4"/>
    <mergeCell ref="G8:I8"/>
    <mergeCell ref="A8:B8"/>
    <mergeCell ref="C8:E8"/>
    <mergeCell ref="A6:J6"/>
  </mergeCells>
  <pageMargins left="0.7" right="0.7" top="0.75" bottom="0.75" header="0.3" footer="0.3"/>
  <pageSetup paperSize="9" scale="6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2:M43"/>
  <sheetViews>
    <sheetView rightToLeft="1" view="pageBreakPreview" zoomScaleNormal="100" zoomScaleSheetLayoutView="100" workbookViewId="0">
      <selection activeCell="E10" sqref="E10"/>
    </sheetView>
  </sheetViews>
  <sheetFormatPr defaultColWidth="12.140625" defaultRowHeight="22.5" x14ac:dyDescent="0.55000000000000004"/>
  <cols>
    <col min="1" max="1" width="42.42578125" style="89" bestFit="1" customWidth="1"/>
    <col min="2" max="2" width="0.5703125" style="89" customWidth="1"/>
    <col min="3" max="3" width="23.42578125" style="163" bestFit="1" customWidth="1"/>
    <col min="4" max="4" width="0.7109375" style="89" customWidth="1"/>
    <col min="5" max="5" width="43.7109375" style="89" customWidth="1"/>
    <col min="6" max="6" width="16" style="89" bestFit="1" customWidth="1"/>
    <col min="7" max="7" width="16.85546875" style="89" bestFit="1" customWidth="1"/>
    <col min="8" max="8" width="18" style="163" bestFit="1" customWidth="1"/>
    <col min="9" max="16384" width="12.140625" style="89"/>
  </cols>
  <sheetData>
    <row r="2" spans="1:13" ht="24" x14ac:dyDescent="0.55000000000000004">
      <c r="A2" s="463" t="s">
        <v>50</v>
      </c>
      <c r="B2" s="463"/>
      <c r="C2" s="463"/>
      <c r="D2" s="463"/>
      <c r="E2" s="463"/>
    </row>
    <row r="3" spans="1:13" ht="24" x14ac:dyDescent="0.55000000000000004">
      <c r="A3" s="463" t="s">
        <v>18</v>
      </c>
      <c r="B3" s="463" t="s">
        <v>18</v>
      </c>
      <c r="C3" s="463" t="s">
        <v>18</v>
      </c>
      <c r="D3" s="463" t="s">
        <v>18</v>
      </c>
      <c r="E3" s="463"/>
    </row>
    <row r="4" spans="1:13" ht="24" x14ac:dyDescent="0.55000000000000004">
      <c r="A4" s="463" t="str">
        <f>'درآمد سپرده بانکی '!A4:K4</f>
        <v>برای ماه منتهی به 1405/06/31</v>
      </c>
      <c r="B4" s="463" t="s">
        <v>0</v>
      </c>
      <c r="C4" s="463" t="s">
        <v>0</v>
      </c>
      <c r="D4" s="463" t="s">
        <v>0</v>
      </c>
      <c r="E4" s="463"/>
    </row>
    <row r="5" spans="1:13" ht="24" x14ac:dyDescent="0.55000000000000004">
      <c r="A5" s="90"/>
      <c r="B5" s="90"/>
      <c r="C5" s="187"/>
      <c r="D5" s="90"/>
      <c r="E5" s="90"/>
    </row>
    <row r="6" spans="1:13" ht="28.5" x14ac:dyDescent="0.55000000000000004">
      <c r="A6" s="436" t="s">
        <v>145</v>
      </c>
      <c r="B6" s="436"/>
      <c r="C6" s="436"/>
      <c r="D6" s="436"/>
      <c r="E6" s="436"/>
    </row>
    <row r="7" spans="1:13" ht="28.5" x14ac:dyDescent="0.55000000000000004">
      <c r="A7" s="60"/>
      <c r="B7" s="60"/>
      <c r="C7" s="188"/>
      <c r="D7" s="60"/>
      <c r="E7" s="60"/>
    </row>
    <row r="8" spans="1:13" ht="24.75" thickBot="1" x14ac:dyDescent="0.6">
      <c r="A8" s="463" t="s">
        <v>45</v>
      </c>
      <c r="C8" s="189" t="str">
        <f>'درآمد ناشی از فروش '!C7</f>
        <v>طی شهریور ماه</v>
      </c>
      <c r="E8" s="149" t="str">
        <f>'درآمد ناشی از فروش '!K7</f>
        <v>از ابتدای سال مالی تا پایان شهریور ماه</v>
      </c>
      <c r="G8" s="57"/>
    </row>
    <row r="9" spans="1:13" ht="24.75" thickBot="1" x14ac:dyDescent="0.6">
      <c r="A9" s="464" t="s">
        <v>45</v>
      </c>
      <c r="C9" s="189" t="s">
        <v>15</v>
      </c>
      <c r="E9" s="148" t="s">
        <v>15</v>
      </c>
    </row>
    <row r="10" spans="1:13" ht="24" x14ac:dyDescent="0.6">
      <c r="A10" s="101" t="s">
        <v>49</v>
      </c>
      <c r="C10" s="292">
        <v>0</v>
      </c>
      <c r="E10" s="381">
        <v>3862952470</v>
      </c>
      <c r="F10" s="97"/>
      <c r="G10" s="97"/>
      <c r="I10" s="97"/>
    </row>
    <row r="11" spans="1:13" ht="24" x14ac:dyDescent="0.6">
      <c r="A11" s="101" t="s">
        <v>156</v>
      </c>
      <c r="C11" s="293">
        <v>0</v>
      </c>
      <c r="E11" s="380">
        <v>6479</v>
      </c>
      <c r="F11" s="97"/>
      <c r="G11" s="97"/>
      <c r="I11" s="97"/>
    </row>
    <row r="12" spans="1:13" ht="24" x14ac:dyDescent="0.6">
      <c r="A12" s="101" t="s">
        <v>68</v>
      </c>
      <c r="C12" s="383">
        <v>5135809420</v>
      </c>
      <c r="E12" s="384">
        <v>7442437024</v>
      </c>
      <c r="F12" s="97"/>
      <c r="G12" s="283"/>
      <c r="H12" s="284"/>
      <c r="I12" s="283"/>
      <c r="J12" s="285"/>
    </row>
    <row r="13" spans="1:13" ht="27" thickBot="1" x14ac:dyDescent="0.7">
      <c r="A13" s="101" t="s">
        <v>26</v>
      </c>
      <c r="C13" s="314">
        <f>SUM(C10:C12)</f>
        <v>5135809420</v>
      </c>
      <c r="D13" s="21"/>
      <c r="E13" s="315">
        <f>SUM(E10:E12)</f>
        <v>11305395973</v>
      </c>
    </row>
    <row r="14" spans="1:13" ht="23.25" thickTop="1" x14ac:dyDescent="0.55000000000000004">
      <c r="M14" s="100"/>
    </row>
    <row r="15" spans="1:13" x14ac:dyDescent="0.55000000000000004">
      <c r="A15" s="122"/>
      <c r="B15"/>
      <c r="C15" s="162"/>
      <c r="E15" s="97"/>
    </row>
    <row r="16" spans="1:13" x14ac:dyDescent="0.55000000000000004">
      <c r="A16" s="122"/>
      <c r="B16"/>
      <c r="C16" s="162"/>
      <c r="E16" s="99"/>
    </row>
    <row r="17" spans="1:13" x14ac:dyDescent="0.55000000000000004">
      <c r="A17"/>
      <c r="B17"/>
      <c r="C17" s="162"/>
    </row>
    <row r="18" spans="1:13" x14ac:dyDescent="0.55000000000000004">
      <c r="A18"/>
      <c r="B18"/>
      <c r="C18" s="162"/>
    </row>
    <row r="19" spans="1:13" x14ac:dyDescent="0.55000000000000004">
      <c r="A19"/>
      <c r="B19"/>
      <c r="C19" s="162"/>
    </row>
    <row r="20" spans="1:13" x14ac:dyDescent="0.55000000000000004">
      <c r="A20"/>
      <c r="B20"/>
      <c r="C20" s="162"/>
    </row>
    <row r="21" spans="1:13" x14ac:dyDescent="0.55000000000000004">
      <c r="A21"/>
      <c r="B21"/>
      <c r="C21" s="162"/>
      <c r="D21"/>
      <c r="E21" s="122"/>
      <c r="F21"/>
      <c r="G21"/>
      <c r="H21" s="162"/>
      <c r="M21" s="100"/>
    </row>
    <row r="22" spans="1:13" x14ac:dyDescent="0.55000000000000004">
      <c r="A22"/>
      <c r="B22"/>
      <c r="C22" s="162"/>
      <c r="D22"/>
      <c r="E22" s="124"/>
      <c r="F22"/>
      <c r="G22"/>
      <c r="H22" s="162"/>
      <c r="M22" s="100"/>
    </row>
    <row r="23" spans="1:13" x14ac:dyDescent="0.55000000000000004">
      <c r="A23"/>
      <c r="B23"/>
      <c r="C23" s="162"/>
      <c r="D23"/>
      <c r="E23"/>
      <c r="F23"/>
      <c r="G23"/>
      <c r="H23" s="162"/>
      <c r="M23" s="100"/>
    </row>
    <row r="24" spans="1:13" x14ac:dyDescent="0.55000000000000004">
      <c r="A24"/>
      <c r="B24"/>
      <c r="C24" s="162"/>
      <c r="D24"/>
      <c r="E24"/>
      <c r="F24"/>
      <c r="G24"/>
      <c r="H24" s="162"/>
      <c r="M24" s="100"/>
    </row>
    <row r="25" spans="1:13" x14ac:dyDescent="0.55000000000000004">
      <c r="A25"/>
      <c r="B25"/>
      <c r="C25" s="162"/>
      <c r="D25"/>
      <c r="E25"/>
      <c r="F25"/>
      <c r="G25"/>
      <c r="H25" s="162"/>
      <c r="M25" s="100"/>
    </row>
    <row r="26" spans="1:13" x14ac:dyDescent="0.55000000000000004">
      <c r="A26"/>
      <c r="B26"/>
      <c r="C26" s="162"/>
      <c r="D26"/>
      <c r="E26"/>
      <c r="F26"/>
      <c r="G26"/>
      <c r="H26" s="162"/>
      <c r="M26" s="100"/>
    </row>
    <row r="27" spans="1:13" x14ac:dyDescent="0.55000000000000004">
      <c r="A27"/>
      <c r="B27"/>
      <c r="C27" s="162"/>
      <c r="D27"/>
      <c r="E27"/>
      <c r="F27"/>
      <c r="G27"/>
      <c r="H27" s="162"/>
      <c r="M27" s="100"/>
    </row>
    <row r="28" spans="1:13" x14ac:dyDescent="0.55000000000000004">
      <c r="A28"/>
      <c r="B28"/>
      <c r="C28" s="162"/>
      <c r="D28"/>
      <c r="E28"/>
      <c r="F28"/>
      <c r="G28"/>
      <c r="H28" s="162"/>
      <c r="M28" s="100"/>
    </row>
    <row r="29" spans="1:13" x14ac:dyDescent="0.55000000000000004">
      <c r="A29"/>
      <c r="B29"/>
      <c r="C29" s="162"/>
      <c r="D29"/>
      <c r="E29"/>
      <c r="F29"/>
      <c r="G29"/>
      <c r="H29" s="162"/>
      <c r="M29" s="100"/>
    </row>
    <row r="30" spans="1:13" x14ac:dyDescent="0.55000000000000004">
      <c r="A30"/>
      <c r="B30"/>
      <c r="C30" s="162"/>
      <c r="D30"/>
      <c r="E30"/>
      <c r="F30"/>
      <c r="G30"/>
      <c r="H30" s="162"/>
      <c r="M30" s="100"/>
    </row>
    <row r="31" spans="1:13" x14ac:dyDescent="0.55000000000000004">
      <c r="A31"/>
      <c r="B31"/>
      <c r="C31" s="162"/>
      <c r="D31"/>
      <c r="E31"/>
      <c r="F31"/>
      <c r="G31"/>
      <c r="H31" s="162"/>
      <c r="M31" s="100"/>
    </row>
    <row r="32" spans="1:13" x14ac:dyDescent="0.55000000000000004">
      <c r="A32"/>
      <c r="B32"/>
      <c r="C32" s="162"/>
      <c r="D32"/>
      <c r="E32"/>
      <c r="F32"/>
      <c r="G32"/>
      <c r="H32" s="162"/>
      <c r="M32" s="100"/>
    </row>
    <row r="33" spans="1:13" x14ac:dyDescent="0.55000000000000004">
      <c r="A33"/>
      <c r="B33"/>
      <c r="C33" s="162"/>
      <c r="D33"/>
      <c r="E33"/>
      <c r="F33"/>
      <c r="G33"/>
      <c r="H33" s="162"/>
      <c r="M33" s="100"/>
    </row>
    <row r="34" spans="1:13" x14ac:dyDescent="0.55000000000000004">
      <c r="M34" s="100"/>
    </row>
    <row r="35" spans="1:13" x14ac:dyDescent="0.55000000000000004">
      <c r="M35" s="100"/>
    </row>
    <row r="36" spans="1:13" x14ac:dyDescent="0.55000000000000004">
      <c r="M36" s="100"/>
    </row>
    <row r="37" spans="1:13" x14ac:dyDescent="0.55000000000000004">
      <c r="M37" s="100"/>
    </row>
    <row r="38" spans="1:13" x14ac:dyDescent="0.55000000000000004">
      <c r="M38" s="100"/>
    </row>
    <row r="39" spans="1:13" x14ac:dyDescent="0.55000000000000004">
      <c r="M39" s="100"/>
    </row>
    <row r="40" spans="1:13" x14ac:dyDescent="0.55000000000000004">
      <c r="M40" s="100"/>
    </row>
    <row r="41" spans="1:13" x14ac:dyDescent="0.55000000000000004">
      <c r="M41" s="100"/>
    </row>
    <row r="42" spans="1:13" x14ac:dyDescent="0.55000000000000004">
      <c r="M42" s="100"/>
    </row>
    <row r="43" spans="1:13" x14ac:dyDescent="0.55000000000000004">
      <c r="M43" s="100"/>
    </row>
  </sheetData>
  <mergeCells count="5">
    <mergeCell ref="A8:A9"/>
    <mergeCell ref="A2:E2"/>
    <mergeCell ref="A3:E3"/>
    <mergeCell ref="A4:E4"/>
    <mergeCell ref="A6:E6"/>
  </mergeCells>
  <pageMargins left="0.7" right="0.7" top="0.75" bottom="0.75" header="0.3" footer="0.3"/>
  <pageSetup paperSize="9"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6"/>
  <sheetViews>
    <sheetView rightToLeft="1" view="pageBreakPreview" topLeftCell="A6" zoomScale="70" zoomScaleNormal="70" zoomScaleSheetLayoutView="70" zoomScalePageLayoutView="70" workbookViewId="0">
      <selection activeCell="I26" sqref="I26"/>
    </sheetView>
  </sheetViews>
  <sheetFormatPr defaultColWidth="9.140625" defaultRowHeight="27.75" x14ac:dyDescent="0.65"/>
  <cols>
    <col min="1" max="1" width="40.42578125" style="1" bestFit="1" customWidth="1"/>
    <col min="2" max="2" width="1" style="1" customWidth="1"/>
    <col min="3" max="3" width="16.5703125" style="5" bestFit="1" customWidth="1"/>
    <col min="4" max="4" width="1" style="5" customWidth="1"/>
    <col min="5" max="5" width="19.7109375" style="5" bestFit="1" customWidth="1"/>
    <col min="6" max="6" width="1" style="1" customWidth="1"/>
    <col min="7" max="7" width="15.42578125" style="1" customWidth="1"/>
    <col min="8" max="8" width="1" style="1" customWidth="1"/>
    <col min="9" max="9" width="28.42578125" style="140" bestFit="1" customWidth="1"/>
    <col min="10" max="10" width="1" style="1" customWidth="1"/>
    <col min="11" max="11" width="30.5703125" style="1" bestFit="1" customWidth="1"/>
    <col min="12" max="12" width="1" style="1" customWidth="1"/>
    <col min="13" max="13" width="29.42578125" style="1" customWidth="1"/>
    <col min="14" max="14" width="1" style="1" customWidth="1"/>
    <col min="15" max="15" width="32.5703125" style="1" bestFit="1" customWidth="1"/>
    <col min="16" max="16" width="1" style="1" customWidth="1"/>
    <col min="17" max="17" width="30.5703125" style="1" bestFit="1" customWidth="1"/>
    <col min="18" max="18" width="1" style="1" customWidth="1"/>
    <col min="19" max="19" width="32.28515625" style="1" bestFit="1" customWidth="1"/>
    <col min="20" max="20" width="36" style="21" customWidth="1"/>
    <col min="21" max="21" width="22.5703125" style="1" bestFit="1" customWidth="1"/>
    <col min="22" max="22" width="8.5703125" style="1" customWidth="1"/>
    <col min="23" max="23" width="22.5703125" style="1" bestFit="1" customWidth="1"/>
    <col min="24" max="24" width="12.85546875" style="1" customWidth="1"/>
    <col min="25" max="16384" width="9.140625" style="1"/>
  </cols>
  <sheetData>
    <row r="1" spans="1:23" x14ac:dyDescent="0.65">
      <c r="I1" s="64"/>
    </row>
    <row r="2" spans="1:23" ht="30" x14ac:dyDescent="0.65">
      <c r="A2" s="435" t="s">
        <v>50</v>
      </c>
      <c r="B2" s="435"/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5"/>
      <c r="O2" s="435"/>
      <c r="P2" s="435"/>
      <c r="Q2" s="435"/>
      <c r="R2" s="435"/>
      <c r="S2" s="435"/>
    </row>
    <row r="3" spans="1:23" ht="30" x14ac:dyDescent="0.65">
      <c r="A3" s="435" t="s">
        <v>18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5"/>
      <c r="O3" s="435"/>
      <c r="P3" s="435"/>
      <c r="Q3" s="435"/>
      <c r="R3" s="435"/>
      <c r="S3" s="435"/>
    </row>
    <row r="4" spans="1:23" ht="30" x14ac:dyDescent="0.65">
      <c r="A4" s="435" t="str">
        <f>'جمع درآمدها'!A4:I4</f>
        <v>برای ماه منتهی به 1405/06/31</v>
      </c>
      <c r="B4" s="435"/>
      <c r="C4" s="435"/>
      <c r="D4" s="435"/>
      <c r="E4" s="435"/>
      <c r="F4" s="435"/>
      <c r="G4" s="435"/>
      <c r="H4" s="435"/>
      <c r="I4" s="435"/>
      <c r="J4" s="435"/>
      <c r="K4" s="435"/>
      <c r="L4" s="435"/>
      <c r="M4" s="435"/>
      <c r="N4" s="435"/>
      <c r="O4" s="435"/>
      <c r="P4" s="435"/>
      <c r="Q4" s="435"/>
      <c r="R4" s="435"/>
      <c r="S4" s="435"/>
    </row>
    <row r="5" spans="1:23" ht="30" x14ac:dyDescent="0.65">
      <c r="A5" s="32"/>
      <c r="B5" s="32"/>
      <c r="C5" s="32"/>
      <c r="D5" s="32"/>
      <c r="E5" s="32"/>
      <c r="F5" s="32"/>
      <c r="G5" s="32"/>
      <c r="H5" s="32"/>
      <c r="I5" s="137"/>
      <c r="J5" s="32"/>
      <c r="K5" s="32"/>
      <c r="L5" s="32"/>
      <c r="M5" s="32"/>
      <c r="N5" s="32"/>
      <c r="O5" s="32"/>
      <c r="P5" s="32"/>
      <c r="Q5" s="32"/>
      <c r="R5" s="32"/>
      <c r="S5" s="32"/>
    </row>
    <row r="6" spans="1:23" ht="36" x14ac:dyDescent="0.65">
      <c r="A6" s="466" t="s">
        <v>56</v>
      </c>
      <c r="B6" s="466"/>
      <c r="C6" s="466"/>
      <c r="D6" s="466"/>
      <c r="E6" s="466"/>
      <c r="F6" s="466"/>
      <c r="G6" s="466"/>
      <c r="H6" s="466"/>
      <c r="I6" s="466"/>
      <c r="J6" s="466"/>
      <c r="K6" s="466"/>
      <c r="L6" s="466"/>
      <c r="M6" s="466"/>
      <c r="N6" s="466"/>
      <c r="O6" s="466"/>
    </row>
    <row r="7" spans="1:23" ht="30.75" thickBot="1" x14ac:dyDescent="0.7">
      <c r="A7" s="435" t="s">
        <v>1</v>
      </c>
      <c r="C7" s="465" t="s">
        <v>27</v>
      </c>
      <c r="D7" s="465" t="s">
        <v>27</v>
      </c>
      <c r="E7" s="465" t="s">
        <v>27</v>
      </c>
      <c r="F7" s="465" t="s">
        <v>27</v>
      </c>
      <c r="G7" s="465" t="s">
        <v>27</v>
      </c>
      <c r="I7" s="465" t="str">
        <f>'سودسپرده بانکی '!C7</f>
        <v>طی شهریور ماه</v>
      </c>
      <c r="J7" s="465" t="s">
        <v>20</v>
      </c>
      <c r="K7" s="465" t="s">
        <v>20</v>
      </c>
      <c r="L7" s="465" t="s">
        <v>20</v>
      </c>
      <c r="M7" s="465" t="s">
        <v>20</v>
      </c>
      <c r="O7" s="465" t="str">
        <f>'سودسپرده بانکی '!I7</f>
        <v>از ابتدای سال مالی تا پایان شهریور ماه</v>
      </c>
      <c r="P7" s="465" t="s">
        <v>21</v>
      </c>
      <c r="Q7" s="465" t="s">
        <v>21</v>
      </c>
      <c r="R7" s="465" t="s">
        <v>21</v>
      </c>
      <c r="S7" s="465" t="s">
        <v>21</v>
      </c>
    </row>
    <row r="8" spans="1:23" s="8" customFormat="1" ht="90" x14ac:dyDescent="0.65">
      <c r="A8" s="435" t="s">
        <v>1</v>
      </c>
      <c r="C8" s="33" t="s">
        <v>28</v>
      </c>
      <c r="D8" s="36"/>
      <c r="E8" s="33" t="s">
        <v>29</v>
      </c>
      <c r="G8" s="33" t="s">
        <v>30</v>
      </c>
      <c r="I8" s="138" t="s">
        <v>31</v>
      </c>
      <c r="K8" s="33" t="s">
        <v>24</v>
      </c>
      <c r="M8" s="33" t="s">
        <v>32</v>
      </c>
      <c r="O8" s="33" t="s">
        <v>31</v>
      </c>
      <c r="Q8" s="33" t="s">
        <v>24</v>
      </c>
      <c r="S8" s="33" t="s">
        <v>32</v>
      </c>
      <c r="T8" s="147"/>
      <c r="U8" s="147"/>
    </row>
    <row r="9" spans="1:23" s="8" customFormat="1" x14ac:dyDescent="0.65">
      <c r="A9" s="112" t="s">
        <v>109</v>
      </c>
      <c r="B9" s="1"/>
      <c r="C9" s="112" t="s">
        <v>155</v>
      </c>
      <c r="D9" s="5"/>
      <c r="E9" s="115">
        <v>5400000</v>
      </c>
      <c r="F9" s="1"/>
      <c r="G9" s="115">
        <v>890</v>
      </c>
      <c r="H9" s="1"/>
      <c r="I9" s="280">
        <v>0</v>
      </c>
      <c r="J9" s="115"/>
      <c r="K9" s="385">
        <v>0</v>
      </c>
      <c r="L9" s="115"/>
      <c r="M9" s="385">
        <v>0</v>
      </c>
      <c r="N9" s="115"/>
      <c r="O9" s="19">
        <v>4806000000</v>
      </c>
      <c r="P9" s="115"/>
      <c r="Q9" s="19">
        <v>0</v>
      </c>
      <c r="R9" s="115"/>
      <c r="S9" s="19">
        <f>O9-Q9</f>
        <v>4806000000</v>
      </c>
      <c r="T9" s="19"/>
      <c r="U9" s="71"/>
    </row>
    <row r="10" spans="1:23" s="8" customFormat="1" x14ac:dyDescent="0.65">
      <c r="A10" s="112" t="s">
        <v>83</v>
      </c>
      <c r="B10" s="1"/>
      <c r="C10" s="112" t="s">
        <v>155</v>
      </c>
      <c r="D10" s="5"/>
      <c r="E10" s="115">
        <v>58821551</v>
      </c>
      <c r="F10" s="1"/>
      <c r="G10" s="115">
        <v>180</v>
      </c>
      <c r="H10" s="1"/>
      <c r="I10" s="280">
        <v>0</v>
      </c>
      <c r="J10" s="115"/>
      <c r="K10" s="385">
        <v>0</v>
      </c>
      <c r="L10" s="115"/>
      <c r="M10" s="385">
        <v>0</v>
      </c>
      <c r="N10" s="115"/>
      <c r="O10" s="19">
        <v>10587879180</v>
      </c>
      <c r="P10" s="115"/>
      <c r="Q10" s="19">
        <v>0</v>
      </c>
      <c r="R10" s="115"/>
      <c r="S10" s="19">
        <f t="shared" ref="S10" si="0">O10-Q10</f>
        <v>10587879180</v>
      </c>
      <c r="T10" s="19"/>
      <c r="U10" s="71"/>
    </row>
    <row r="11" spans="1:23" s="8" customFormat="1" x14ac:dyDescent="0.65">
      <c r="A11" s="112" t="s">
        <v>158</v>
      </c>
      <c r="B11" s="1"/>
      <c r="C11" s="112" t="s">
        <v>164</v>
      </c>
      <c r="D11" s="5"/>
      <c r="E11" s="115">
        <v>1000000</v>
      </c>
      <c r="F11" s="1"/>
      <c r="G11" s="115">
        <v>6928</v>
      </c>
      <c r="H11" s="1"/>
      <c r="I11" s="280">
        <v>0</v>
      </c>
      <c r="J11" s="115"/>
      <c r="K11" s="385">
        <v>0</v>
      </c>
      <c r="L11" s="115"/>
      <c r="M11" s="385">
        <f t="shared" ref="M11:M20" si="1">I11-K11</f>
        <v>0</v>
      </c>
      <c r="N11" s="115"/>
      <c r="O11" s="19">
        <v>6928000000</v>
      </c>
      <c r="P11" s="115"/>
      <c r="Q11" s="19">
        <v>-56478261</v>
      </c>
      <c r="R11" s="115"/>
      <c r="S11" s="19">
        <f>O11+Q11</f>
        <v>6871521739</v>
      </c>
      <c r="T11" s="19"/>
      <c r="U11" s="71"/>
    </row>
    <row r="12" spans="1:23" s="8" customFormat="1" x14ac:dyDescent="0.65">
      <c r="A12" s="112" t="s">
        <v>61</v>
      </c>
      <c r="B12" s="1"/>
      <c r="C12" s="112" t="s">
        <v>157</v>
      </c>
      <c r="D12" s="5"/>
      <c r="E12" s="115">
        <v>42936411</v>
      </c>
      <c r="F12" s="1"/>
      <c r="G12" s="115">
        <v>487</v>
      </c>
      <c r="H12" s="1"/>
      <c r="I12" s="280">
        <v>0</v>
      </c>
      <c r="J12" s="115"/>
      <c r="K12" s="385">
        <v>0</v>
      </c>
      <c r="L12" s="115"/>
      <c r="M12" s="385">
        <f t="shared" si="1"/>
        <v>0</v>
      </c>
      <c r="N12" s="115"/>
      <c r="O12" s="19">
        <v>20910032157</v>
      </c>
      <c r="P12" s="115"/>
      <c r="Q12" s="19">
        <v>0</v>
      </c>
      <c r="R12" s="115"/>
      <c r="S12" s="19">
        <f t="shared" ref="S12:S18" si="2">O12-Q12</f>
        <v>20910032157</v>
      </c>
      <c r="T12" s="19"/>
      <c r="U12" s="71"/>
    </row>
    <row r="13" spans="1:23" s="8" customFormat="1" x14ac:dyDescent="0.65">
      <c r="A13" s="112" t="s">
        <v>59</v>
      </c>
      <c r="B13" s="1"/>
      <c r="C13" s="112" t="s">
        <v>170</v>
      </c>
      <c r="D13" s="5"/>
      <c r="E13" s="115">
        <v>9800000</v>
      </c>
      <c r="F13" s="1"/>
      <c r="G13" s="115">
        <v>14600</v>
      </c>
      <c r="H13" s="1"/>
      <c r="I13" s="280">
        <v>0</v>
      </c>
      <c r="J13" s="3"/>
      <c r="K13" s="385">
        <v>0</v>
      </c>
      <c r="L13" s="3"/>
      <c r="M13" s="385">
        <f t="shared" si="1"/>
        <v>0</v>
      </c>
      <c r="N13" s="3"/>
      <c r="O13" s="19">
        <v>143080000000</v>
      </c>
      <c r="P13" s="115"/>
      <c r="Q13" s="19">
        <v>0</v>
      </c>
      <c r="R13" s="3" t="e">
        <f>SUM(#REF!)</f>
        <v>#REF!</v>
      </c>
      <c r="S13" s="19">
        <f t="shared" si="2"/>
        <v>143080000000</v>
      </c>
      <c r="T13" s="19"/>
      <c r="U13" s="71"/>
    </row>
    <row r="14" spans="1:23" s="8" customFormat="1" x14ac:dyDescent="0.65">
      <c r="A14" s="112" t="s">
        <v>167</v>
      </c>
      <c r="B14" s="1"/>
      <c r="C14" s="112" t="s">
        <v>168</v>
      </c>
      <c r="D14" s="5"/>
      <c r="E14" s="115">
        <v>1200000</v>
      </c>
      <c r="F14" s="1"/>
      <c r="G14" s="115">
        <v>2750</v>
      </c>
      <c r="H14" s="1"/>
      <c r="I14" s="280">
        <v>0</v>
      </c>
      <c r="K14" s="385">
        <v>0</v>
      </c>
      <c r="M14" s="385">
        <f t="shared" si="1"/>
        <v>0</v>
      </c>
      <c r="O14" s="19">
        <v>3300000000</v>
      </c>
      <c r="Q14" s="19">
        <v>-100796813</v>
      </c>
      <c r="S14" s="19">
        <f>O14+Q14</f>
        <v>3199203187</v>
      </c>
      <c r="T14" s="19"/>
      <c r="U14" s="71"/>
    </row>
    <row r="15" spans="1:23" x14ac:dyDescent="0.65">
      <c r="A15" s="112" t="s">
        <v>67</v>
      </c>
      <c r="C15" s="112" t="s">
        <v>165</v>
      </c>
      <c r="E15" s="115">
        <v>47000000</v>
      </c>
      <c r="G15" s="115">
        <v>166</v>
      </c>
      <c r="I15" s="280">
        <v>0</v>
      </c>
      <c r="K15" s="385">
        <v>0</v>
      </c>
      <c r="M15" s="385">
        <f t="shared" si="1"/>
        <v>0</v>
      </c>
      <c r="O15" s="19">
        <v>7802000000</v>
      </c>
      <c r="Q15" s="19">
        <v>0</v>
      </c>
      <c r="S15" s="19">
        <f t="shared" si="2"/>
        <v>7802000000</v>
      </c>
      <c r="T15" s="19"/>
      <c r="U15" s="71"/>
      <c r="W15" s="8"/>
    </row>
    <row r="16" spans="1:23" x14ac:dyDescent="0.65">
      <c r="A16" s="112" t="s">
        <v>81</v>
      </c>
      <c r="C16" s="112" t="s">
        <v>170</v>
      </c>
      <c r="E16" s="115">
        <v>60000000</v>
      </c>
      <c r="G16" s="115">
        <v>1565</v>
      </c>
      <c r="I16" s="280">
        <v>0</v>
      </c>
      <c r="K16" s="385">
        <v>0</v>
      </c>
      <c r="M16" s="385">
        <f t="shared" si="1"/>
        <v>0</v>
      </c>
      <c r="O16" s="19">
        <v>93900000000</v>
      </c>
      <c r="Q16" s="19">
        <v>-3109271523</v>
      </c>
      <c r="S16" s="19">
        <f>O16+Q16</f>
        <v>90790728477</v>
      </c>
      <c r="T16" s="19"/>
      <c r="U16" s="71"/>
      <c r="W16" s="8"/>
    </row>
    <row r="17" spans="1:23" x14ac:dyDescent="0.65">
      <c r="A17" s="112" t="s">
        <v>100</v>
      </c>
      <c r="C17" s="112" t="s">
        <v>165</v>
      </c>
      <c r="E17" s="115">
        <v>20000000</v>
      </c>
      <c r="G17" s="115">
        <v>350</v>
      </c>
      <c r="I17" s="280">
        <v>0</v>
      </c>
      <c r="K17" s="385">
        <v>0</v>
      </c>
      <c r="M17" s="385">
        <f t="shared" si="1"/>
        <v>0</v>
      </c>
      <c r="O17" s="19">
        <v>7000000000</v>
      </c>
      <c r="Q17" s="19">
        <v>-276315789</v>
      </c>
      <c r="S17" s="19">
        <f>O17+Q17</f>
        <v>6723684211</v>
      </c>
      <c r="T17" s="19"/>
      <c r="U17" s="71"/>
      <c r="W17" s="8"/>
    </row>
    <row r="18" spans="1:23" x14ac:dyDescent="0.65">
      <c r="A18" s="112" t="s">
        <v>94</v>
      </c>
      <c r="C18" s="112" t="s">
        <v>164</v>
      </c>
      <c r="E18" s="115">
        <v>18000000</v>
      </c>
      <c r="G18" s="115">
        <v>1500</v>
      </c>
      <c r="I18" s="280">
        <v>0</v>
      </c>
      <c r="K18" s="385">
        <v>0</v>
      </c>
      <c r="M18" s="385">
        <f t="shared" si="1"/>
        <v>0</v>
      </c>
      <c r="O18" s="19">
        <v>27000000000</v>
      </c>
      <c r="Q18" s="19">
        <v>0</v>
      </c>
      <c r="S18" s="19">
        <f t="shared" si="2"/>
        <v>27000000000</v>
      </c>
      <c r="T18" s="19"/>
      <c r="U18" s="71"/>
      <c r="W18" s="8"/>
    </row>
    <row r="19" spans="1:23" x14ac:dyDescent="0.65">
      <c r="A19" s="112" t="s">
        <v>108</v>
      </c>
      <c r="C19" s="112" t="s">
        <v>171</v>
      </c>
      <c r="E19" s="115">
        <v>20000001</v>
      </c>
      <c r="G19" s="115">
        <v>1227</v>
      </c>
      <c r="I19" s="280">
        <v>0</v>
      </c>
      <c r="K19" s="385">
        <v>0</v>
      </c>
      <c r="M19" s="385">
        <f t="shared" si="1"/>
        <v>0</v>
      </c>
      <c r="O19" s="19">
        <v>24540001227</v>
      </c>
      <c r="Q19" s="19">
        <v>-749561790</v>
      </c>
      <c r="S19" s="19">
        <f>O19+Q19</f>
        <v>23790439437</v>
      </c>
      <c r="T19" s="19"/>
      <c r="U19" s="71"/>
      <c r="W19" s="8"/>
    </row>
    <row r="20" spans="1:23" x14ac:dyDescent="0.65">
      <c r="A20" s="112" t="s">
        <v>96</v>
      </c>
      <c r="C20" s="112" t="s">
        <v>169</v>
      </c>
      <c r="E20" s="115">
        <v>3000000</v>
      </c>
      <c r="G20" s="115">
        <v>4795</v>
      </c>
      <c r="I20" s="280">
        <v>0</v>
      </c>
      <c r="K20" s="385">
        <v>0</v>
      </c>
      <c r="M20" s="385">
        <f t="shared" si="1"/>
        <v>0</v>
      </c>
      <c r="O20" s="19">
        <v>14385000000</v>
      </c>
      <c r="Q20" s="19">
        <v>-364906542</v>
      </c>
      <c r="S20" s="19">
        <f>O20+Q20</f>
        <v>14020093458</v>
      </c>
      <c r="T20" s="19"/>
      <c r="U20" s="71"/>
      <c r="W20" s="8"/>
    </row>
    <row r="21" spans="1:23" x14ac:dyDescent="0.65">
      <c r="A21" s="112" t="s">
        <v>107</v>
      </c>
      <c r="C21" s="112" t="s">
        <v>173</v>
      </c>
      <c r="E21" s="115">
        <v>17300000</v>
      </c>
      <c r="G21" s="115">
        <v>1400</v>
      </c>
      <c r="I21" s="280">
        <v>0</v>
      </c>
      <c r="K21" s="385">
        <v>0</v>
      </c>
      <c r="M21" s="385">
        <f t="shared" ref="M21:M22" si="3">I21-K21</f>
        <v>0</v>
      </c>
      <c r="O21" s="19">
        <v>24220000000</v>
      </c>
      <c r="Q21" s="19">
        <v>0</v>
      </c>
      <c r="S21" s="19">
        <v>24220000000</v>
      </c>
      <c r="T21" s="19"/>
      <c r="U21" s="71"/>
      <c r="W21" s="8"/>
    </row>
    <row r="22" spans="1:23" x14ac:dyDescent="0.65">
      <c r="A22" s="112" t="s">
        <v>84</v>
      </c>
      <c r="C22" s="112" t="s">
        <v>172</v>
      </c>
      <c r="E22" s="115">
        <v>114000000</v>
      </c>
      <c r="G22" s="115">
        <v>35</v>
      </c>
      <c r="I22" s="280">
        <v>0</v>
      </c>
      <c r="K22" s="385">
        <v>0</v>
      </c>
      <c r="M22" s="385">
        <f t="shared" si="3"/>
        <v>0</v>
      </c>
      <c r="O22" s="19">
        <v>3990000000</v>
      </c>
      <c r="Q22" s="19">
        <v>-10901639</v>
      </c>
      <c r="S22" s="19">
        <f>O22+Q22</f>
        <v>3979098361</v>
      </c>
      <c r="T22" s="19"/>
      <c r="U22" s="71"/>
      <c r="W22" s="8"/>
    </row>
    <row r="23" spans="1:23" x14ac:dyDescent="0.65">
      <c r="A23" s="112" t="s">
        <v>95</v>
      </c>
      <c r="C23" s="112" t="s">
        <v>151</v>
      </c>
      <c r="E23" s="115">
        <v>60000000</v>
      </c>
      <c r="G23" s="115">
        <v>290</v>
      </c>
      <c r="I23" s="280"/>
      <c r="K23" s="385"/>
      <c r="M23" s="385">
        <f>I23+K23</f>
        <v>0</v>
      </c>
      <c r="O23" s="19">
        <v>0</v>
      </c>
      <c r="Q23" s="19"/>
      <c r="S23" s="19">
        <f>O23+Q23</f>
        <v>0</v>
      </c>
      <c r="T23" s="19"/>
      <c r="U23" s="71"/>
      <c r="W23" s="8"/>
    </row>
    <row r="24" spans="1:23" x14ac:dyDescent="0.65">
      <c r="A24" s="112" t="s">
        <v>102</v>
      </c>
      <c r="C24" s="112" t="s">
        <v>152</v>
      </c>
      <c r="E24" s="115">
        <v>8500000</v>
      </c>
      <c r="G24" s="115">
        <v>8300</v>
      </c>
      <c r="I24" s="280">
        <v>0</v>
      </c>
      <c r="K24" s="385">
        <v>0</v>
      </c>
      <c r="M24" s="385">
        <f>I24+K24</f>
        <v>0</v>
      </c>
      <c r="O24" s="19">
        <v>0</v>
      </c>
      <c r="Q24" s="19">
        <v>0</v>
      </c>
      <c r="S24" s="19">
        <f>O24+Q24</f>
        <v>0</v>
      </c>
      <c r="T24" s="19"/>
      <c r="U24" s="71"/>
      <c r="W24" s="8"/>
    </row>
    <row r="25" spans="1:23" x14ac:dyDescent="0.65">
      <c r="A25" s="112" t="s">
        <v>98</v>
      </c>
      <c r="C25" s="112" t="s">
        <v>186</v>
      </c>
      <c r="E25" s="115">
        <v>13000000</v>
      </c>
      <c r="G25" s="115">
        <v>2520</v>
      </c>
      <c r="I25" s="280">
        <v>32760000000</v>
      </c>
      <c r="K25" s="385">
        <v>-1862325581</v>
      </c>
      <c r="M25" s="385">
        <f>I25+K25</f>
        <v>30897674419</v>
      </c>
      <c r="O25" s="19">
        <v>32760000000</v>
      </c>
      <c r="Q25" s="19">
        <v>-1862325581</v>
      </c>
      <c r="S25" s="385">
        <f>O25+Q25</f>
        <v>30897674419</v>
      </c>
      <c r="T25" s="19"/>
      <c r="U25" s="71"/>
      <c r="W25" s="8"/>
    </row>
    <row r="26" spans="1:23" x14ac:dyDescent="0.65">
      <c r="A26" s="112" t="s">
        <v>150</v>
      </c>
      <c r="C26" s="112" t="s">
        <v>153</v>
      </c>
      <c r="E26" s="115">
        <v>3053256</v>
      </c>
      <c r="G26" s="115">
        <v>1000</v>
      </c>
      <c r="I26" s="280">
        <v>0</v>
      </c>
      <c r="K26" s="385">
        <v>0</v>
      </c>
      <c r="M26" s="385">
        <f>I26+K26</f>
        <v>0</v>
      </c>
      <c r="O26" s="19">
        <v>0</v>
      </c>
      <c r="Q26" s="19">
        <v>0</v>
      </c>
      <c r="S26" s="19">
        <f>O26+Q26</f>
        <v>0</v>
      </c>
      <c r="T26" s="19"/>
      <c r="U26" s="71"/>
      <c r="W26" s="8"/>
    </row>
    <row r="27" spans="1:23" ht="30.75" thickBot="1" x14ac:dyDescent="0.7">
      <c r="A27" s="102" t="s">
        <v>48</v>
      </c>
      <c r="E27" s="171"/>
      <c r="F27" s="171">
        <f>SUM(F9:F18)</f>
        <v>0</v>
      </c>
      <c r="G27" s="171"/>
      <c r="I27" s="27">
        <f>SUM(I9:I26)</f>
        <v>32760000000</v>
      </c>
      <c r="J27" s="27">
        <f>SUM(J9:J19)</f>
        <v>0</v>
      </c>
      <c r="K27" s="27">
        <f>SUM(K9:K26)</f>
        <v>-1862325581</v>
      </c>
      <c r="L27" s="27">
        <f>SUM(L9:L19)</f>
        <v>0</v>
      </c>
      <c r="M27" s="27">
        <f>SUM(M9:M26)</f>
        <v>30897674419</v>
      </c>
      <c r="N27" s="27">
        <f>SUM(N9:N19)</f>
        <v>0</v>
      </c>
      <c r="O27" s="27">
        <f>SUM(O9:O26)</f>
        <v>425208912564</v>
      </c>
      <c r="P27" s="27">
        <f>SUM(P9:P19)</f>
        <v>0</v>
      </c>
      <c r="Q27" s="27">
        <f>SUM(Q9:Q26)</f>
        <v>-6530557938</v>
      </c>
      <c r="R27" s="27" t="e">
        <f>SUM(R9:R19)</f>
        <v>#REF!</v>
      </c>
      <c r="S27" s="27">
        <f>SUM(S9:S26)</f>
        <v>418678354626</v>
      </c>
      <c r="T27" s="3"/>
    </row>
    <row r="28" spans="1:23" s="69" customFormat="1" ht="41.25" thickTop="1" x14ac:dyDescent="0.95">
      <c r="C28" s="114"/>
      <c r="D28" s="114"/>
      <c r="E28" s="114"/>
      <c r="I28" s="139"/>
      <c r="J28" s="40"/>
      <c r="K28" s="40"/>
      <c r="L28" s="40"/>
      <c r="M28" s="40"/>
      <c r="O28" s="40"/>
      <c r="P28" s="47"/>
      <c r="Q28" s="40"/>
      <c r="R28" s="47"/>
      <c r="S28" s="40"/>
    </row>
    <row r="29" spans="1:23" x14ac:dyDescent="0.65">
      <c r="A29" s="112"/>
      <c r="C29" s="112"/>
      <c r="K29" s="3"/>
      <c r="O29" s="3"/>
      <c r="Q29" s="3"/>
      <c r="T29" s="1"/>
    </row>
    <row r="30" spans="1:23" x14ac:dyDescent="0.65">
      <c r="A30" s="112"/>
      <c r="C30" s="112"/>
      <c r="K30" s="19"/>
      <c r="O30" s="19"/>
      <c r="Q30" s="19"/>
      <c r="T30" s="1"/>
    </row>
    <row r="31" spans="1:23" x14ac:dyDescent="0.65">
      <c r="T31" s="1"/>
    </row>
    <row r="32" spans="1:23" x14ac:dyDescent="0.65">
      <c r="K32" s="3"/>
      <c r="O32" s="3"/>
      <c r="Q32" s="3"/>
      <c r="T32" s="1"/>
    </row>
    <row r="33" spans="1:20" x14ac:dyDescent="0.65">
      <c r="K33" s="19"/>
      <c r="O33" s="19"/>
      <c r="Q33" s="19"/>
      <c r="T33" s="1"/>
    </row>
    <row r="34" spans="1:20" x14ac:dyDescent="0.65">
      <c r="A34" s="112"/>
      <c r="T34" s="1"/>
    </row>
    <row r="35" spans="1:20" x14ac:dyDescent="0.65">
      <c r="T35" s="1"/>
    </row>
    <row r="36" spans="1:20" x14ac:dyDescent="0.65">
      <c r="T36" s="1"/>
    </row>
  </sheetData>
  <mergeCells count="8">
    <mergeCell ref="A2:S2"/>
    <mergeCell ref="A3:S3"/>
    <mergeCell ref="A4:S4"/>
    <mergeCell ref="A7:A8"/>
    <mergeCell ref="C7:G7"/>
    <mergeCell ref="O7:S7"/>
    <mergeCell ref="I7:M7"/>
    <mergeCell ref="A6:O6"/>
  </mergeCells>
  <pageMargins left="0.7" right="0.7" top="0.75" bottom="0.75" header="0.3" footer="0.3"/>
  <pageSetup paperSize="9" scale="4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702BA-E4FF-4BE4-8C6E-6C2D7B2EB78D}">
  <dimension ref="A2:T37"/>
  <sheetViews>
    <sheetView rightToLeft="1" view="pageBreakPreview" zoomScale="70" zoomScaleNormal="100" zoomScaleSheetLayoutView="70" workbookViewId="0">
      <selection activeCell="I8" sqref="I8"/>
    </sheetView>
  </sheetViews>
  <sheetFormatPr defaultColWidth="9.140625" defaultRowHeight="27.75" x14ac:dyDescent="0.65"/>
  <cols>
    <col min="1" max="1" width="42" style="1" bestFit="1" customWidth="1"/>
    <col min="2" max="2" width="1" style="1" customWidth="1"/>
    <col min="3" max="3" width="28.140625" style="1" customWidth="1"/>
    <col min="4" max="4" width="1" style="1" customWidth="1"/>
    <col min="5" max="5" width="15.85546875" style="1" bestFit="1" customWidth="1"/>
    <col min="6" max="6" width="1" style="1" customWidth="1"/>
    <col min="7" max="7" width="24.7109375" style="1" bestFit="1" customWidth="1"/>
    <col min="8" max="8" width="1" style="1" customWidth="1"/>
    <col min="9" max="9" width="27" style="1" bestFit="1" customWidth="1"/>
    <col min="10" max="10" width="1" style="1" customWidth="1"/>
    <col min="11" max="11" width="15.85546875" style="1" bestFit="1" customWidth="1"/>
    <col min="12" max="12" width="1" style="1" customWidth="1"/>
    <col min="13" max="13" width="25.42578125" style="1" bestFit="1" customWidth="1"/>
    <col min="14" max="14" width="1" style="1" customWidth="1"/>
    <col min="15" max="15" width="13.85546875" style="1" bestFit="1" customWidth="1"/>
    <col min="16" max="16" width="11.140625" style="1" bestFit="1" customWidth="1"/>
    <col min="17" max="17" width="11.5703125" style="1" bestFit="1" customWidth="1"/>
    <col min="18" max="18" width="9.140625" style="1"/>
    <col min="19" max="19" width="11.140625" style="1" bestFit="1" customWidth="1"/>
    <col min="20" max="16384" width="9.140625" style="1"/>
  </cols>
  <sheetData>
    <row r="2" spans="1:20" ht="30" x14ac:dyDescent="0.65">
      <c r="A2" s="435" t="s">
        <v>50</v>
      </c>
      <c r="B2" s="435"/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</row>
    <row r="3" spans="1:20" ht="30" x14ac:dyDescent="0.65">
      <c r="A3" s="435" t="s">
        <v>18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</row>
    <row r="4" spans="1:20" ht="30" x14ac:dyDescent="0.65">
      <c r="A4" s="435" t="str">
        <f>'جمع درآمدها'!A4:I4</f>
        <v>برای ماه منتهی به 1405/06/31</v>
      </c>
      <c r="B4" s="435"/>
      <c r="C4" s="435"/>
      <c r="D4" s="435"/>
      <c r="E4" s="435"/>
      <c r="F4" s="435"/>
      <c r="G4" s="435"/>
      <c r="H4" s="435"/>
      <c r="I4" s="435"/>
      <c r="J4" s="435"/>
      <c r="K4" s="435"/>
      <c r="L4" s="435"/>
      <c r="M4" s="435"/>
    </row>
    <row r="5" spans="1:20" ht="30" x14ac:dyDescent="0.6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20" ht="36" x14ac:dyDescent="0.65">
      <c r="A6" s="467" t="s">
        <v>86</v>
      </c>
      <c r="B6" s="467"/>
      <c r="C6" s="467"/>
    </row>
    <row r="7" spans="1:20" ht="30.75" thickBot="1" x14ac:dyDescent="0.7">
      <c r="A7" s="435" t="s">
        <v>19</v>
      </c>
      <c r="B7" s="435"/>
      <c r="C7" s="435" t="s">
        <v>180</v>
      </c>
      <c r="D7" s="435"/>
      <c r="E7" s="435"/>
      <c r="F7" s="435"/>
      <c r="G7" s="435"/>
      <c r="I7" s="465" t="s">
        <v>181</v>
      </c>
      <c r="J7" s="465" t="s">
        <v>21</v>
      </c>
      <c r="K7" s="465" t="s">
        <v>21</v>
      </c>
      <c r="L7" s="465" t="s">
        <v>21</v>
      </c>
      <c r="M7" s="465" t="s">
        <v>21</v>
      </c>
    </row>
    <row r="8" spans="1:20" ht="30" x14ac:dyDescent="0.65">
      <c r="A8" s="66" t="s">
        <v>22</v>
      </c>
      <c r="C8" s="66" t="s">
        <v>23</v>
      </c>
      <c r="E8" s="66" t="s">
        <v>24</v>
      </c>
      <c r="G8" s="66" t="s">
        <v>25</v>
      </c>
      <c r="I8" s="66" t="s">
        <v>23</v>
      </c>
      <c r="K8" s="66" t="s">
        <v>24</v>
      </c>
      <c r="M8" s="66" t="s">
        <v>25</v>
      </c>
    </row>
    <row r="9" spans="1:20" ht="30" x14ac:dyDescent="0.65">
      <c r="A9" s="102" t="s">
        <v>87</v>
      </c>
      <c r="C9" s="16">
        <v>0</v>
      </c>
      <c r="E9" s="16">
        <v>0</v>
      </c>
      <c r="F9" s="16"/>
      <c r="G9" s="16">
        <f>C9-E9</f>
        <v>0</v>
      </c>
      <c r="H9" s="16"/>
      <c r="I9" s="16">
        <v>0</v>
      </c>
      <c r="J9" s="16"/>
      <c r="K9" s="16">
        <v>0</v>
      </c>
      <c r="L9" s="16"/>
      <c r="M9" s="16">
        <f>I9-K9</f>
        <v>0</v>
      </c>
      <c r="O9" s="57"/>
      <c r="P9" s="57"/>
      <c r="Q9" s="3"/>
      <c r="S9" s="57"/>
      <c r="T9" s="3"/>
    </row>
    <row r="10" spans="1:20" ht="30.75" thickBot="1" x14ac:dyDescent="0.7">
      <c r="A10" s="32"/>
      <c r="C10" s="67">
        <f>SUM(C9:C9)</f>
        <v>0</v>
      </c>
      <c r="D10" s="27"/>
      <c r="E10" s="68">
        <f>SUM(E9:E9)</f>
        <v>0</v>
      </c>
      <c r="F10" s="67"/>
      <c r="G10" s="67">
        <f>SUM(G9:G9)</f>
        <v>0</v>
      </c>
      <c r="H10" s="67"/>
      <c r="I10" s="67">
        <f>SUM(I9:I9)</f>
        <v>0</v>
      </c>
      <c r="J10" s="67"/>
      <c r="K10" s="68">
        <f>SUM(K9:K9)</f>
        <v>0</v>
      </c>
      <c r="L10" s="67"/>
      <c r="M10" s="67">
        <f>SUM(M9:M9)</f>
        <v>0</v>
      </c>
    </row>
    <row r="11" spans="1:20" ht="28.5" thickTop="1" x14ac:dyDescent="0.65">
      <c r="C11" s="19"/>
      <c r="G11" s="35"/>
      <c r="I11" s="3"/>
      <c r="M11" s="3"/>
    </row>
    <row r="12" spans="1:20" x14ac:dyDescent="0.65">
      <c r="C12" s="65"/>
      <c r="G12" s="35"/>
      <c r="I12" s="65"/>
      <c r="M12" s="65"/>
    </row>
    <row r="13" spans="1:20" x14ac:dyDescent="0.65">
      <c r="G13" s="35"/>
      <c r="M13" s="65"/>
    </row>
    <row r="14" spans="1:20" x14ac:dyDescent="0.65">
      <c r="G14" s="35"/>
    </row>
    <row r="15" spans="1:20" x14ac:dyDescent="0.65">
      <c r="G15" s="35"/>
    </row>
    <row r="16" spans="1:20" x14ac:dyDescent="0.65">
      <c r="G16" s="35"/>
      <c r="M16" s="65"/>
    </row>
    <row r="17" spans="7:7" x14ac:dyDescent="0.65">
      <c r="G17" s="35"/>
    </row>
    <row r="18" spans="7:7" x14ac:dyDescent="0.65">
      <c r="G18" s="35"/>
    </row>
    <row r="19" spans="7:7" x14ac:dyDescent="0.65">
      <c r="G19" s="35"/>
    </row>
    <row r="20" spans="7:7" x14ac:dyDescent="0.65">
      <c r="G20" s="35"/>
    </row>
    <row r="21" spans="7:7" x14ac:dyDescent="0.65">
      <c r="G21" s="35"/>
    </row>
    <row r="22" spans="7:7" x14ac:dyDescent="0.65">
      <c r="G22" s="35"/>
    </row>
    <row r="23" spans="7:7" x14ac:dyDescent="0.65">
      <c r="G23" s="35"/>
    </row>
    <row r="24" spans="7:7" x14ac:dyDescent="0.65">
      <c r="G24" s="35"/>
    </row>
    <row r="25" spans="7:7" x14ac:dyDescent="0.65">
      <c r="G25" s="35"/>
    </row>
    <row r="26" spans="7:7" x14ac:dyDescent="0.65">
      <c r="G26" s="35"/>
    </row>
    <row r="27" spans="7:7" x14ac:dyDescent="0.65">
      <c r="G27" s="35"/>
    </row>
    <row r="28" spans="7:7" x14ac:dyDescent="0.65">
      <c r="G28" s="35"/>
    </row>
    <row r="29" spans="7:7" x14ac:dyDescent="0.65">
      <c r="G29" s="35"/>
    </row>
    <row r="30" spans="7:7" x14ac:dyDescent="0.65">
      <c r="G30" s="35"/>
    </row>
    <row r="31" spans="7:7" x14ac:dyDescent="0.65">
      <c r="G31" s="35"/>
    </row>
    <row r="32" spans="7:7" x14ac:dyDescent="0.65">
      <c r="G32" s="35"/>
    </row>
    <row r="33" spans="7:7" x14ac:dyDescent="0.65">
      <c r="G33" s="35"/>
    </row>
    <row r="34" spans="7:7" x14ac:dyDescent="0.65">
      <c r="G34" s="35"/>
    </row>
    <row r="35" spans="7:7" x14ac:dyDescent="0.65">
      <c r="G35" s="35"/>
    </row>
    <row r="36" spans="7:7" x14ac:dyDescent="0.65">
      <c r="G36" s="35"/>
    </row>
    <row r="37" spans="7:7" x14ac:dyDescent="0.65">
      <c r="G37" s="35"/>
    </row>
  </sheetData>
  <mergeCells count="7">
    <mergeCell ref="A2:M2"/>
    <mergeCell ref="A3:M3"/>
    <mergeCell ref="A4:M4"/>
    <mergeCell ref="A6:C6"/>
    <mergeCell ref="A7:B7"/>
    <mergeCell ref="C7:G7"/>
    <mergeCell ref="I7:M7"/>
  </mergeCells>
  <pageMargins left="0.7" right="0.7" top="0.75" bottom="0.75" header="0.3" footer="0.3"/>
  <pageSetup paperSize="9" scale="5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T52"/>
  <sheetViews>
    <sheetView rightToLeft="1" view="pageBreakPreview" zoomScale="53" zoomScaleNormal="100" zoomScaleSheetLayoutView="53" workbookViewId="0">
      <selection activeCell="I15" sqref="I15"/>
    </sheetView>
  </sheetViews>
  <sheetFormatPr defaultColWidth="9.140625" defaultRowHeight="27.75" x14ac:dyDescent="0.65"/>
  <cols>
    <col min="1" max="1" width="61.28515625" style="1" bestFit="1" customWidth="1"/>
    <col min="2" max="2" width="1" style="1" customWidth="1"/>
    <col min="3" max="3" width="28.140625" style="1" customWidth="1"/>
    <col min="4" max="4" width="1" style="1" customWidth="1"/>
    <col min="5" max="5" width="24.5703125" style="1" bestFit="1" customWidth="1"/>
    <col min="6" max="6" width="1" style="1" customWidth="1"/>
    <col min="7" max="7" width="26.140625" style="1" bestFit="1" customWidth="1"/>
    <col min="8" max="8" width="1" style="1" customWidth="1"/>
    <col min="9" max="9" width="27.42578125" style="1" bestFit="1" customWidth="1"/>
    <col min="10" max="10" width="1" style="1" customWidth="1"/>
    <col min="11" max="11" width="25.28515625" style="1" bestFit="1" customWidth="1"/>
    <col min="12" max="12" width="1" style="1" customWidth="1"/>
    <col min="13" max="13" width="27.28515625" style="1" bestFit="1" customWidth="1"/>
    <col min="14" max="14" width="1" style="1" customWidth="1"/>
    <col min="15" max="15" width="13.85546875" style="1" bestFit="1" customWidth="1"/>
    <col min="16" max="16" width="25.5703125" style="1" customWidth="1"/>
    <col min="17" max="17" width="11.5703125" style="1" customWidth="1"/>
    <col min="18" max="18" width="25.5703125" style="1" customWidth="1"/>
    <col min="19" max="19" width="8.85546875" style="1" bestFit="1" customWidth="1"/>
    <col min="20" max="16384" width="9.140625" style="1"/>
  </cols>
  <sheetData>
    <row r="2" spans="1:20" ht="30" x14ac:dyDescent="0.65">
      <c r="A2" s="435" t="s">
        <v>50</v>
      </c>
      <c r="B2" s="435"/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</row>
    <row r="3" spans="1:20" ht="30" x14ac:dyDescent="0.65">
      <c r="A3" s="435" t="s">
        <v>18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</row>
    <row r="4" spans="1:20" ht="30" x14ac:dyDescent="0.65">
      <c r="A4" s="435" t="str">
        <f>'جمع درآمدها'!A4:I4</f>
        <v>برای ماه منتهی به 1405/06/31</v>
      </c>
      <c r="B4" s="435"/>
      <c r="C4" s="435"/>
      <c r="D4" s="435"/>
      <c r="E4" s="435"/>
      <c r="F4" s="435"/>
      <c r="G4" s="435"/>
      <c r="H4" s="435"/>
      <c r="I4" s="435"/>
      <c r="J4" s="435"/>
      <c r="K4" s="435"/>
      <c r="L4" s="435"/>
      <c r="M4" s="435"/>
    </row>
    <row r="5" spans="1:20" ht="30" x14ac:dyDescent="0.6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20" ht="36" x14ac:dyDescent="0.65">
      <c r="A6" s="467" t="s">
        <v>55</v>
      </c>
      <c r="B6" s="467"/>
      <c r="C6" s="467"/>
    </row>
    <row r="7" spans="1:20" ht="30.75" thickBot="1" x14ac:dyDescent="0.7">
      <c r="A7" s="435" t="s">
        <v>19</v>
      </c>
      <c r="B7" s="435"/>
      <c r="C7" s="435" t="s">
        <v>180</v>
      </c>
      <c r="D7" s="435"/>
      <c r="E7" s="435"/>
      <c r="F7" s="435"/>
      <c r="G7" s="435"/>
      <c r="I7" s="465" t="s">
        <v>181</v>
      </c>
      <c r="J7" s="465" t="s">
        <v>21</v>
      </c>
      <c r="K7" s="465" t="s">
        <v>21</v>
      </c>
      <c r="L7" s="465" t="s">
        <v>21</v>
      </c>
      <c r="M7" s="465" t="s">
        <v>21</v>
      </c>
      <c r="P7" s="468"/>
      <c r="Q7" s="468"/>
      <c r="R7" s="427"/>
      <c r="S7" s="427"/>
    </row>
    <row r="8" spans="1:20" ht="30" x14ac:dyDescent="0.65">
      <c r="A8" s="66" t="s">
        <v>22</v>
      </c>
      <c r="C8" s="66" t="s">
        <v>23</v>
      </c>
      <c r="E8" s="66" t="s">
        <v>24</v>
      </c>
      <c r="G8" s="66" t="s">
        <v>25</v>
      </c>
      <c r="I8" s="66" t="s">
        <v>23</v>
      </c>
      <c r="K8" s="66" t="s">
        <v>24</v>
      </c>
      <c r="M8" s="66" t="s">
        <v>25</v>
      </c>
    </row>
    <row r="9" spans="1:20" ht="30" x14ac:dyDescent="0.75">
      <c r="A9" s="2" t="s">
        <v>116</v>
      </c>
      <c r="C9" s="16">
        <v>5137302</v>
      </c>
      <c r="E9" s="16">
        <v>0</v>
      </c>
      <c r="F9" s="16"/>
      <c r="G9" s="16">
        <f>C9-E9</f>
        <v>5137302</v>
      </c>
      <c r="H9" s="16"/>
      <c r="I9" s="16">
        <v>89596529</v>
      </c>
      <c r="J9" s="16"/>
      <c r="K9" s="16">
        <v>0</v>
      </c>
      <c r="L9" s="16"/>
      <c r="M9" s="16">
        <f t="shared" ref="M9:M14" si="0">I9+K9</f>
        <v>89596529</v>
      </c>
      <c r="O9" s="57"/>
      <c r="P9" s="16"/>
      <c r="Q9" s="16"/>
      <c r="R9" s="3"/>
      <c r="S9" s="16"/>
      <c r="T9" s="3"/>
    </row>
    <row r="10" spans="1:20" ht="30" x14ac:dyDescent="0.75">
      <c r="A10" s="2" t="s">
        <v>117</v>
      </c>
      <c r="C10" s="16">
        <v>564738</v>
      </c>
      <c r="E10" s="16">
        <v>0</v>
      </c>
      <c r="F10" s="16"/>
      <c r="G10" s="16">
        <f>C10-E10</f>
        <v>564738</v>
      </c>
      <c r="H10" s="16"/>
      <c r="I10" s="16">
        <v>3450045</v>
      </c>
      <c r="J10" s="16"/>
      <c r="K10" s="16">
        <v>0</v>
      </c>
      <c r="L10" s="16"/>
      <c r="M10" s="16">
        <f t="shared" si="0"/>
        <v>3450045</v>
      </c>
      <c r="O10" s="57"/>
      <c r="P10" s="16"/>
      <c r="Q10" s="16"/>
      <c r="R10" s="3"/>
      <c r="S10" s="16"/>
      <c r="T10" s="3"/>
    </row>
    <row r="11" spans="1:20" ht="30" x14ac:dyDescent="0.75">
      <c r="A11" s="2" t="s">
        <v>118</v>
      </c>
      <c r="C11" s="16">
        <v>2340</v>
      </c>
      <c r="E11" s="16">
        <v>0</v>
      </c>
      <c r="F11" s="16"/>
      <c r="G11" s="16">
        <f t="shared" ref="G11:G13" si="1">C11-E11</f>
        <v>2340</v>
      </c>
      <c r="H11" s="16"/>
      <c r="I11" s="16">
        <v>13829</v>
      </c>
      <c r="J11" s="16"/>
      <c r="K11" s="16">
        <v>0</v>
      </c>
      <c r="L11" s="16"/>
      <c r="M11" s="16">
        <f t="shared" si="0"/>
        <v>13829</v>
      </c>
      <c r="O11" s="57"/>
      <c r="P11" s="16"/>
      <c r="Q11" s="16"/>
      <c r="R11" s="3"/>
      <c r="S11" s="16"/>
      <c r="T11" s="3"/>
    </row>
    <row r="12" spans="1:20" ht="30" x14ac:dyDescent="0.75">
      <c r="A12" s="2" t="s">
        <v>120</v>
      </c>
      <c r="C12" s="16">
        <v>6250</v>
      </c>
      <c r="E12" s="16">
        <v>0</v>
      </c>
      <c r="F12" s="16"/>
      <c r="G12" s="16">
        <f t="shared" si="1"/>
        <v>6250</v>
      </c>
      <c r="H12" s="16"/>
      <c r="I12" s="16">
        <v>39694</v>
      </c>
      <c r="J12" s="16"/>
      <c r="K12" s="16">
        <v>0</v>
      </c>
      <c r="L12" s="16"/>
      <c r="M12" s="16">
        <f t="shared" si="0"/>
        <v>39694</v>
      </c>
      <c r="O12" s="57"/>
      <c r="P12" s="16"/>
      <c r="Q12" s="16"/>
      <c r="R12" s="3"/>
      <c r="S12" s="16"/>
      <c r="T12" s="3"/>
    </row>
    <row r="13" spans="1:20" ht="30" x14ac:dyDescent="0.75">
      <c r="A13" s="2" t="s">
        <v>121</v>
      </c>
      <c r="C13" s="16">
        <v>19854</v>
      </c>
      <c r="E13" s="16">
        <v>0</v>
      </c>
      <c r="F13" s="16"/>
      <c r="G13" s="16">
        <f t="shared" si="1"/>
        <v>19854</v>
      </c>
      <c r="H13" s="16"/>
      <c r="I13" s="16">
        <v>187508</v>
      </c>
      <c r="J13" s="16"/>
      <c r="K13" s="16">
        <v>0</v>
      </c>
      <c r="L13" s="16"/>
      <c r="M13" s="16">
        <f>I13+K13</f>
        <v>187508</v>
      </c>
      <c r="N13" s="256"/>
      <c r="O13" s="275"/>
      <c r="P13" s="16"/>
      <c r="Q13" s="16"/>
      <c r="R13" s="3"/>
      <c r="S13" s="16"/>
      <c r="T13" s="3"/>
    </row>
    <row r="14" spans="1:20" ht="30" x14ac:dyDescent="0.75">
      <c r="A14" s="2" t="s">
        <v>111</v>
      </c>
      <c r="C14" s="16">
        <v>0</v>
      </c>
      <c r="E14" s="16">
        <v>0</v>
      </c>
      <c r="F14" s="16"/>
      <c r="G14" s="386">
        <f>C14-E14</f>
        <v>0</v>
      </c>
      <c r="H14" s="16"/>
      <c r="I14" s="16">
        <v>0</v>
      </c>
      <c r="J14" s="16"/>
      <c r="K14" s="16">
        <v>0</v>
      </c>
      <c r="L14" s="16"/>
      <c r="M14" s="16">
        <f t="shared" si="0"/>
        <v>0</v>
      </c>
      <c r="O14" s="57"/>
      <c r="P14" s="16"/>
      <c r="Q14" s="16"/>
      <c r="R14" s="3"/>
      <c r="S14" s="16"/>
      <c r="T14" s="3"/>
    </row>
    <row r="15" spans="1:20" ht="30" x14ac:dyDescent="0.75">
      <c r="A15" s="2" t="s">
        <v>113</v>
      </c>
      <c r="C15" s="16">
        <v>0</v>
      </c>
      <c r="E15" s="16">
        <v>0</v>
      </c>
      <c r="F15" s="16"/>
      <c r="G15" s="386">
        <f t="shared" ref="G15:G22" si="2">C15-E15</f>
        <v>0</v>
      </c>
      <c r="H15" s="16"/>
      <c r="I15" s="16">
        <v>0</v>
      </c>
      <c r="J15" s="16"/>
      <c r="K15" s="16">
        <v>0</v>
      </c>
      <c r="L15" s="16"/>
      <c r="M15" s="16">
        <f t="shared" ref="M15:M22" si="3">I15+K15</f>
        <v>0</v>
      </c>
      <c r="O15" s="57"/>
      <c r="P15" s="16"/>
      <c r="Q15" s="16"/>
      <c r="R15" s="3"/>
      <c r="S15" s="16"/>
      <c r="T15" s="3"/>
    </row>
    <row r="16" spans="1:20" ht="30" x14ac:dyDescent="0.75">
      <c r="A16" s="2" t="s">
        <v>113</v>
      </c>
      <c r="C16" s="16">
        <v>0</v>
      </c>
      <c r="E16" s="16">
        <v>0</v>
      </c>
      <c r="F16" s="16"/>
      <c r="G16" s="386">
        <f>C16-E16</f>
        <v>0</v>
      </c>
      <c r="H16" s="16"/>
      <c r="I16" s="16">
        <v>0</v>
      </c>
      <c r="J16" s="16"/>
      <c r="K16" s="16">
        <v>0</v>
      </c>
      <c r="L16" s="16"/>
      <c r="M16" s="16">
        <f t="shared" si="3"/>
        <v>0</v>
      </c>
      <c r="O16" s="57"/>
      <c r="P16" s="16"/>
      <c r="Q16" s="16"/>
      <c r="R16" s="3"/>
      <c r="S16" s="16"/>
      <c r="T16" s="3"/>
    </row>
    <row r="17" spans="1:20" ht="30" x14ac:dyDescent="0.75">
      <c r="A17" s="2" t="s">
        <v>113</v>
      </c>
      <c r="C17" s="16">
        <v>0</v>
      </c>
      <c r="E17" s="16">
        <v>0</v>
      </c>
      <c r="F17" s="16"/>
      <c r="G17" s="386">
        <f>C17-E17</f>
        <v>0</v>
      </c>
      <c r="H17" s="16"/>
      <c r="I17" s="16">
        <v>0</v>
      </c>
      <c r="J17" s="16"/>
      <c r="K17" s="16">
        <v>0</v>
      </c>
      <c r="L17" s="16"/>
      <c r="M17" s="16">
        <f>I17+K17</f>
        <v>0</v>
      </c>
      <c r="O17" s="57"/>
      <c r="P17" s="16"/>
      <c r="Q17" s="16"/>
      <c r="R17" s="3"/>
      <c r="S17" s="16"/>
      <c r="T17" s="3"/>
    </row>
    <row r="18" spans="1:20" ht="30" x14ac:dyDescent="0.75">
      <c r="A18" s="2" t="s">
        <v>123</v>
      </c>
      <c r="C18" s="16">
        <v>4443</v>
      </c>
      <c r="E18" s="16">
        <v>0</v>
      </c>
      <c r="F18" s="16"/>
      <c r="G18" s="16">
        <f>C18-E18</f>
        <v>4443</v>
      </c>
      <c r="H18" s="16"/>
      <c r="I18" s="16">
        <v>26101</v>
      </c>
      <c r="J18" s="16"/>
      <c r="K18" s="16">
        <v>0</v>
      </c>
      <c r="L18" s="16"/>
      <c r="M18" s="16">
        <f t="shared" si="3"/>
        <v>26101</v>
      </c>
      <c r="O18" s="57"/>
      <c r="P18" s="16"/>
      <c r="Q18" s="16"/>
      <c r="R18" s="3"/>
      <c r="S18" s="16"/>
      <c r="T18" s="3"/>
    </row>
    <row r="19" spans="1:20" ht="30" x14ac:dyDescent="0.75">
      <c r="A19" s="2" t="s">
        <v>126</v>
      </c>
      <c r="C19" s="16">
        <v>2915025</v>
      </c>
      <c r="E19" s="16">
        <v>-14</v>
      </c>
      <c r="F19" s="16"/>
      <c r="G19" s="16">
        <f>C19+E19</f>
        <v>2915011</v>
      </c>
      <c r="H19" s="16"/>
      <c r="I19" s="16">
        <v>17304160</v>
      </c>
      <c r="J19" s="16"/>
      <c r="K19" s="16">
        <f>-6984</f>
        <v>-6984</v>
      </c>
      <c r="L19" s="16"/>
      <c r="M19" s="16">
        <f>I19+K19</f>
        <v>17297176</v>
      </c>
      <c r="O19" s="275"/>
      <c r="P19" s="16"/>
      <c r="Q19" s="16"/>
      <c r="R19" s="3"/>
      <c r="S19" s="16"/>
      <c r="T19" s="3"/>
    </row>
    <row r="20" spans="1:20" ht="30" x14ac:dyDescent="0.75">
      <c r="A20" s="2" t="s">
        <v>127</v>
      </c>
      <c r="C20" s="16">
        <v>0</v>
      </c>
      <c r="E20" s="16">
        <v>0</v>
      </c>
      <c r="F20" s="16"/>
      <c r="G20" s="16">
        <f t="shared" si="2"/>
        <v>0</v>
      </c>
      <c r="H20" s="16"/>
      <c r="I20" s="16">
        <v>0</v>
      </c>
      <c r="J20" s="16"/>
      <c r="K20" s="16">
        <v>0</v>
      </c>
      <c r="L20" s="16"/>
      <c r="M20" s="16">
        <f t="shared" si="3"/>
        <v>0</v>
      </c>
      <c r="O20" s="57"/>
      <c r="P20" s="16"/>
      <c r="Q20" s="16"/>
      <c r="R20" s="3"/>
      <c r="S20" s="16"/>
      <c r="T20" s="3"/>
    </row>
    <row r="21" spans="1:20" ht="30" x14ac:dyDescent="0.75">
      <c r="A21" s="2" t="s">
        <v>127</v>
      </c>
      <c r="C21" s="16">
        <v>0</v>
      </c>
      <c r="E21" s="16">
        <v>0</v>
      </c>
      <c r="F21" s="16"/>
      <c r="G21" s="16">
        <f t="shared" si="2"/>
        <v>0</v>
      </c>
      <c r="H21" s="16"/>
      <c r="I21" s="16">
        <v>0</v>
      </c>
      <c r="J21" s="16"/>
      <c r="K21" s="16">
        <v>0</v>
      </c>
      <c r="L21" s="16"/>
      <c r="M21" s="16">
        <f t="shared" si="3"/>
        <v>0</v>
      </c>
      <c r="O21" s="57"/>
      <c r="P21" s="16"/>
      <c r="Q21" s="16"/>
      <c r="R21" s="3"/>
      <c r="S21" s="16"/>
      <c r="T21" s="3"/>
    </row>
    <row r="22" spans="1:20" ht="30" x14ac:dyDescent="0.75">
      <c r="A22" s="2" t="s">
        <v>127</v>
      </c>
      <c r="C22" s="16">
        <v>0</v>
      </c>
      <c r="E22" s="16">
        <v>0</v>
      </c>
      <c r="F22" s="16"/>
      <c r="G22" s="16">
        <f t="shared" si="2"/>
        <v>0</v>
      </c>
      <c r="H22" s="16"/>
      <c r="I22" s="16">
        <v>0</v>
      </c>
      <c r="J22" s="16"/>
      <c r="K22" s="16">
        <v>0</v>
      </c>
      <c r="L22" s="16"/>
      <c r="M22" s="16">
        <f t="shared" si="3"/>
        <v>0</v>
      </c>
      <c r="O22" s="57"/>
      <c r="P22" s="16"/>
      <c r="Q22" s="16"/>
      <c r="R22" s="3"/>
      <c r="S22" s="16"/>
      <c r="T22" s="3"/>
    </row>
    <row r="23" spans="1:20" ht="30" x14ac:dyDescent="0.75">
      <c r="A23" s="2" t="s">
        <v>154</v>
      </c>
      <c r="C23" s="16">
        <v>7202590</v>
      </c>
      <c r="E23" s="16">
        <v>-33</v>
      </c>
      <c r="F23" s="16"/>
      <c r="G23" s="16">
        <f>C23+E23</f>
        <v>7202557</v>
      </c>
      <c r="H23" s="16"/>
      <c r="I23" s="16">
        <v>4440608982</v>
      </c>
      <c r="J23" s="16"/>
      <c r="K23" s="16">
        <v>-19302</v>
      </c>
      <c r="L23" s="16"/>
      <c r="M23" s="16">
        <f>I23+K23</f>
        <v>4440589680</v>
      </c>
      <c r="O23" s="57"/>
      <c r="P23" s="16"/>
      <c r="Q23" s="16"/>
      <c r="R23" s="3"/>
      <c r="S23" s="16"/>
      <c r="T23" s="3"/>
    </row>
    <row r="24" spans="1:20" ht="30" x14ac:dyDescent="0.75">
      <c r="A24" s="2" t="s">
        <v>154</v>
      </c>
      <c r="C24" s="16">
        <v>24351245397</v>
      </c>
      <c r="E24" s="16">
        <v>-5296404</v>
      </c>
      <c r="F24" s="16"/>
      <c r="G24" s="16">
        <f>C24+E24</f>
        <v>24345948993</v>
      </c>
      <c r="H24" s="16"/>
      <c r="I24" s="16">
        <v>26709769921</v>
      </c>
      <c r="J24" s="16"/>
      <c r="K24" s="16">
        <v>-5986590</v>
      </c>
      <c r="L24" s="16"/>
      <c r="M24" s="16">
        <f>I24+K24</f>
        <v>26703783331</v>
      </c>
      <c r="O24" s="57"/>
      <c r="P24" s="16"/>
      <c r="Q24" s="16"/>
      <c r="R24" s="3"/>
      <c r="S24" s="16"/>
      <c r="T24" s="3"/>
    </row>
    <row r="25" spans="1:20" ht="30.75" thickBot="1" x14ac:dyDescent="0.7">
      <c r="A25" s="32"/>
      <c r="C25" s="67">
        <f>SUM(C9:C24)</f>
        <v>24367097939</v>
      </c>
      <c r="D25" s="27"/>
      <c r="E25" s="316">
        <f>SUM(E9:E24)</f>
        <v>-5296451</v>
      </c>
      <c r="F25" s="67"/>
      <c r="G25" s="67">
        <f>SUM(G9:G24)</f>
        <v>24361801488</v>
      </c>
      <c r="H25" s="67"/>
      <c r="I25" s="67">
        <f>SUM(I9:I24)</f>
        <v>31260996769</v>
      </c>
      <c r="J25" s="67"/>
      <c r="K25" s="316">
        <f>SUM(K9:K24)</f>
        <v>-6012876</v>
      </c>
      <c r="L25" s="67"/>
      <c r="M25" s="67">
        <f>SUM(M9:M24)</f>
        <v>31254983893</v>
      </c>
    </row>
    <row r="26" spans="1:20" ht="28.5" thickTop="1" x14ac:dyDescent="0.65">
      <c r="C26" s="3"/>
      <c r="I26" s="3"/>
    </row>
    <row r="27" spans="1:20" x14ac:dyDescent="0.65">
      <c r="C27" s="65"/>
      <c r="G27" s="3"/>
      <c r="I27" s="65"/>
      <c r="M27" s="3"/>
    </row>
    <row r="28" spans="1:20" x14ac:dyDescent="0.65">
      <c r="G28" s="65"/>
      <c r="M28" s="65"/>
    </row>
    <row r="33" spans="3:9" x14ac:dyDescent="0.65">
      <c r="G33" s="35"/>
    </row>
    <row r="34" spans="3:9" x14ac:dyDescent="0.65">
      <c r="C34" s="3"/>
      <c r="G34" s="35"/>
      <c r="I34" s="3"/>
    </row>
    <row r="35" spans="3:9" x14ac:dyDescent="0.65">
      <c r="C35" s="65"/>
      <c r="G35" s="35"/>
      <c r="I35" s="65"/>
    </row>
    <row r="36" spans="3:9" x14ac:dyDescent="0.65">
      <c r="G36" s="35"/>
    </row>
    <row r="37" spans="3:9" x14ac:dyDescent="0.65">
      <c r="G37" s="35"/>
    </row>
    <row r="38" spans="3:9" x14ac:dyDescent="0.65">
      <c r="G38" s="35"/>
    </row>
    <row r="39" spans="3:9" x14ac:dyDescent="0.65">
      <c r="G39" s="35"/>
    </row>
    <row r="40" spans="3:9" x14ac:dyDescent="0.65">
      <c r="G40" s="35"/>
    </row>
    <row r="41" spans="3:9" x14ac:dyDescent="0.65">
      <c r="G41" s="35"/>
    </row>
    <row r="42" spans="3:9" x14ac:dyDescent="0.65">
      <c r="G42" s="35"/>
    </row>
    <row r="43" spans="3:9" x14ac:dyDescent="0.65">
      <c r="G43" s="35"/>
    </row>
    <row r="44" spans="3:9" x14ac:dyDescent="0.65">
      <c r="G44" s="35"/>
    </row>
    <row r="45" spans="3:9" x14ac:dyDescent="0.65">
      <c r="G45" s="35"/>
    </row>
    <row r="46" spans="3:9" x14ac:dyDescent="0.65">
      <c r="G46" s="35"/>
    </row>
    <row r="47" spans="3:9" x14ac:dyDescent="0.65">
      <c r="G47" s="35"/>
    </row>
    <row r="48" spans="3:9" x14ac:dyDescent="0.65">
      <c r="G48" s="35"/>
    </row>
    <row r="49" spans="7:7" x14ac:dyDescent="0.65">
      <c r="G49" s="35"/>
    </row>
    <row r="50" spans="7:7" x14ac:dyDescent="0.65">
      <c r="G50" s="35"/>
    </row>
    <row r="51" spans="7:7" x14ac:dyDescent="0.65">
      <c r="G51" s="35"/>
    </row>
    <row r="52" spans="7:7" x14ac:dyDescent="0.65">
      <c r="G52" s="35"/>
    </row>
  </sheetData>
  <mergeCells count="9">
    <mergeCell ref="P7:Q7"/>
    <mergeCell ref="R7:S7"/>
    <mergeCell ref="A6:C6"/>
    <mergeCell ref="A2:M2"/>
    <mergeCell ref="A3:M3"/>
    <mergeCell ref="A4:M4"/>
    <mergeCell ref="I7:M7"/>
    <mergeCell ref="C7:G7"/>
    <mergeCell ref="A7:B7"/>
  </mergeCells>
  <pageMargins left="0.7" right="0.7" top="0.75" bottom="0.75" header="0.3" footer="0.3"/>
  <pageSetup paperSize="9" scale="5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70"/>
  <sheetViews>
    <sheetView rightToLeft="1" view="pageBreakPreview" zoomScale="55" zoomScaleNormal="100" zoomScaleSheetLayoutView="55" workbookViewId="0">
      <selection activeCell="I11" sqref="I11"/>
    </sheetView>
  </sheetViews>
  <sheetFormatPr defaultColWidth="8.7109375" defaultRowHeight="27.75" x14ac:dyDescent="0.65"/>
  <cols>
    <col min="1" max="1" width="42.7109375" style="1" bestFit="1" customWidth="1"/>
    <col min="2" max="2" width="0.5703125" style="1" customWidth="1"/>
    <col min="3" max="3" width="24.85546875" style="5" bestFit="1" customWidth="1"/>
    <col min="4" max="4" width="0.5703125" style="1" customWidth="1"/>
    <col min="5" max="5" width="30" style="1" bestFit="1" customWidth="1"/>
    <col min="6" max="6" width="0.7109375" style="1" customWidth="1"/>
    <col min="7" max="7" width="32.7109375" style="1" bestFit="1" customWidth="1"/>
    <col min="8" max="8" width="1.28515625" style="1" customWidth="1"/>
    <col min="9" max="9" width="33.140625" style="1" bestFit="1" customWidth="1"/>
    <col min="10" max="10" width="1.140625" style="1" customWidth="1"/>
    <col min="11" max="11" width="39.7109375" style="5" bestFit="1" customWidth="1"/>
    <col min="12" max="12" width="1.140625" style="1" customWidth="1"/>
    <col min="13" max="13" width="35.140625" style="1" bestFit="1" customWidth="1"/>
    <col min="14" max="14" width="1" style="1" customWidth="1"/>
    <col min="15" max="15" width="40.42578125" style="1" bestFit="1" customWidth="1"/>
    <col min="16" max="16" width="0.85546875" style="1" customWidth="1"/>
    <col min="17" max="17" width="41.42578125" style="1" bestFit="1" customWidth="1"/>
    <col min="18" max="18" width="75.28515625" style="1" bestFit="1" customWidth="1"/>
    <col min="19" max="19" width="28.7109375" style="1" bestFit="1" customWidth="1"/>
    <col min="20" max="20" width="27.85546875" style="1" bestFit="1" customWidth="1"/>
    <col min="21" max="22" width="27.7109375" style="1" bestFit="1" customWidth="1"/>
    <col min="23" max="23" width="31.140625" style="1" customWidth="1"/>
    <col min="24" max="24" width="24.42578125" style="1" customWidth="1"/>
    <col min="25" max="25" width="43.28515625" style="1" bestFit="1" customWidth="1"/>
    <col min="26" max="26" width="36.42578125" style="1" customWidth="1"/>
    <col min="27" max="27" width="23.28515625" style="1" customWidth="1"/>
    <col min="28" max="28" width="44.28515625" style="1" bestFit="1" customWidth="1"/>
    <col min="29" max="30" width="44.28515625" style="1" customWidth="1"/>
    <col min="31" max="31" width="22.28515625" style="1" customWidth="1"/>
    <col min="32" max="32" width="43.42578125" style="1" customWidth="1"/>
    <col min="33" max="16384" width="8.7109375" style="1"/>
  </cols>
  <sheetData>
    <row r="1" spans="1:32" ht="31.5" customHeight="1" x14ac:dyDescent="0.65"/>
    <row r="2" spans="1:32" s="69" customFormat="1" ht="36" x14ac:dyDescent="0.8">
      <c r="A2" s="470" t="s">
        <v>50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</row>
    <row r="3" spans="1:32" s="69" customFormat="1" ht="36" x14ac:dyDescent="0.8">
      <c r="A3" s="470" t="s">
        <v>18</v>
      </c>
      <c r="B3" s="470"/>
      <c r="C3" s="470"/>
      <c r="D3" s="470"/>
      <c r="E3" s="470"/>
      <c r="F3" s="470"/>
      <c r="G3" s="470"/>
      <c r="H3" s="470"/>
      <c r="I3" s="470"/>
      <c r="J3" s="470"/>
      <c r="K3" s="470"/>
      <c r="L3" s="470"/>
      <c r="M3" s="470"/>
      <c r="N3" s="470"/>
      <c r="O3" s="470"/>
      <c r="P3" s="470"/>
      <c r="Q3" s="470"/>
    </row>
    <row r="4" spans="1:32" s="69" customFormat="1" ht="36" x14ac:dyDescent="0.8">
      <c r="A4" s="470" t="str">
        <f>'درآمد ناشی از تغییر قیمت اوراق '!A4:Q4</f>
        <v>برای ماه منتهی به 1405/06/31</v>
      </c>
      <c r="B4" s="470"/>
      <c r="C4" s="470"/>
      <c r="D4" s="470"/>
      <c r="E4" s="470"/>
      <c r="F4" s="470"/>
      <c r="G4" s="470"/>
      <c r="H4" s="470"/>
      <c r="I4" s="470"/>
      <c r="J4" s="470"/>
      <c r="K4" s="470"/>
      <c r="L4" s="470"/>
      <c r="M4" s="470"/>
      <c r="N4" s="470"/>
      <c r="O4" s="470"/>
      <c r="P4" s="470"/>
      <c r="Q4" s="470"/>
    </row>
    <row r="5" spans="1:32" s="69" customFormat="1" ht="36" x14ac:dyDescent="0.8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</row>
    <row r="6" spans="1:32" ht="40.5" customHeight="1" x14ac:dyDescent="0.65">
      <c r="A6" s="397" t="s">
        <v>57</v>
      </c>
      <c r="B6" s="397"/>
      <c r="C6" s="397"/>
      <c r="D6" s="397"/>
      <c r="E6" s="397"/>
      <c r="F6" s="397"/>
      <c r="G6" s="397"/>
      <c r="H6" s="397"/>
      <c r="R6" s="469"/>
      <c r="S6" s="469"/>
      <c r="T6" s="469"/>
      <c r="U6" s="469"/>
      <c r="V6" s="469"/>
      <c r="W6" s="469"/>
      <c r="X6" s="469"/>
      <c r="Y6" s="469"/>
      <c r="Z6" s="469"/>
      <c r="AA6" s="469"/>
      <c r="AB6" s="469"/>
      <c r="AC6" s="469"/>
      <c r="AD6" s="469"/>
      <c r="AE6" s="469"/>
      <c r="AF6" s="469"/>
    </row>
    <row r="7" spans="1:32" ht="45" customHeight="1" thickBot="1" x14ac:dyDescent="0.7">
      <c r="A7" s="471" t="s">
        <v>1</v>
      </c>
      <c r="C7" s="465" t="s">
        <v>180</v>
      </c>
      <c r="D7" s="465" t="s">
        <v>20</v>
      </c>
      <c r="E7" s="465" t="s">
        <v>20</v>
      </c>
      <c r="F7" s="465" t="s">
        <v>20</v>
      </c>
      <c r="G7" s="465" t="s">
        <v>20</v>
      </c>
      <c r="H7" s="465" t="s">
        <v>20</v>
      </c>
      <c r="I7" s="465" t="s">
        <v>20</v>
      </c>
      <c r="K7" s="465" t="s">
        <v>181</v>
      </c>
      <c r="L7" s="465" t="s">
        <v>21</v>
      </c>
      <c r="M7" s="465" t="s">
        <v>21</v>
      </c>
      <c r="N7" s="465" t="s">
        <v>21</v>
      </c>
      <c r="O7" s="465" t="s">
        <v>21</v>
      </c>
      <c r="P7" s="465" t="s">
        <v>21</v>
      </c>
      <c r="Q7" s="465" t="s">
        <v>21</v>
      </c>
      <c r="R7" s="469"/>
      <c r="S7" s="469"/>
      <c r="T7" s="469"/>
      <c r="U7" s="469"/>
      <c r="V7" s="469"/>
      <c r="W7" s="469"/>
      <c r="X7" s="469"/>
      <c r="Y7" s="469"/>
      <c r="Z7" s="469"/>
      <c r="AA7" s="469"/>
      <c r="AB7" s="469"/>
      <c r="AC7" s="469"/>
      <c r="AD7" s="469"/>
      <c r="AE7" s="469"/>
      <c r="AF7" s="469"/>
    </row>
    <row r="8" spans="1:32" s="8" customFormat="1" ht="54.75" customHeight="1" thickBot="1" x14ac:dyDescent="0.7">
      <c r="A8" s="472" t="s">
        <v>1</v>
      </c>
      <c r="C8" s="374" t="s">
        <v>4</v>
      </c>
      <c r="E8" s="374" t="s">
        <v>33</v>
      </c>
      <c r="G8" s="374" t="s">
        <v>34</v>
      </c>
      <c r="I8" s="374" t="s">
        <v>36</v>
      </c>
      <c r="K8" s="374" t="s">
        <v>4</v>
      </c>
      <c r="M8" s="374" t="s">
        <v>33</v>
      </c>
      <c r="O8" s="374" t="s">
        <v>34</v>
      </c>
      <c r="Q8" s="374" t="s">
        <v>36</v>
      </c>
      <c r="R8" s="85"/>
      <c r="S8" s="102"/>
      <c r="T8" s="71"/>
      <c r="U8" s="147"/>
      <c r="V8" s="147"/>
      <c r="W8" s="147"/>
      <c r="X8" s="147"/>
      <c r="Y8" s="147"/>
      <c r="Z8" s="147"/>
      <c r="AA8" s="147"/>
      <c r="AB8" s="102"/>
      <c r="AC8" s="102"/>
      <c r="AD8" s="102"/>
      <c r="AE8" s="102"/>
      <c r="AF8" s="102"/>
    </row>
    <row r="9" spans="1:32" s="256" customFormat="1" ht="34.5" customHeight="1" x14ac:dyDescent="0.65">
      <c r="A9" s="387" t="s">
        <v>149</v>
      </c>
      <c r="B9" s="1"/>
      <c r="C9" s="72">
        <v>0</v>
      </c>
      <c r="D9" s="72"/>
      <c r="E9" s="72">
        <v>0</v>
      </c>
      <c r="F9" s="72"/>
      <c r="G9" s="72">
        <v>0</v>
      </c>
      <c r="H9" s="72"/>
      <c r="I9" s="72">
        <f>E9-G9</f>
        <v>0</v>
      </c>
      <c r="J9" s="72"/>
      <c r="K9" s="72">
        <v>11000000</v>
      </c>
      <c r="L9" s="72"/>
      <c r="M9" s="72">
        <v>168945043467</v>
      </c>
      <c r="N9" s="72"/>
      <c r="O9" s="72">
        <v>184790442100</v>
      </c>
      <c r="P9" s="72"/>
      <c r="Q9" s="72">
        <f>M9-O9</f>
        <v>-15845398633</v>
      </c>
      <c r="R9" s="167"/>
      <c r="S9" s="167"/>
      <c r="T9" s="259"/>
      <c r="U9" s="258"/>
      <c r="V9" s="257"/>
      <c r="W9" s="258"/>
      <c r="X9" s="260"/>
      <c r="Y9" s="259"/>
      <c r="Z9" s="258"/>
      <c r="AA9" s="258"/>
      <c r="AB9" s="261"/>
      <c r="AC9" s="259"/>
      <c r="AD9" s="261"/>
      <c r="AE9" s="261"/>
      <c r="AF9" s="257"/>
    </row>
    <row r="10" spans="1:32" s="256" customFormat="1" ht="34.5" customHeight="1" x14ac:dyDescent="0.65">
      <c r="A10" s="376" t="s">
        <v>162</v>
      </c>
      <c r="B10" s="1"/>
      <c r="C10" s="72">
        <v>0</v>
      </c>
      <c r="D10" s="72"/>
      <c r="E10" s="72">
        <v>0</v>
      </c>
      <c r="F10" s="72"/>
      <c r="G10" s="72">
        <v>0</v>
      </c>
      <c r="H10" s="72"/>
      <c r="I10" s="72">
        <f t="shared" ref="I10:I34" si="0">E10-G10</f>
        <v>0</v>
      </c>
      <c r="J10" s="72"/>
      <c r="K10" s="72">
        <v>1585078</v>
      </c>
      <c r="L10" s="72"/>
      <c r="M10" s="72">
        <v>38049737014</v>
      </c>
      <c r="N10" s="72"/>
      <c r="O10" s="72">
        <v>31310339301</v>
      </c>
      <c r="P10" s="72"/>
      <c r="Q10" s="72">
        <f t="shared" ref="Q10:Q35" si="1">M10-O10</f>
        <v>6739397713</v>
      </c>
      <c r="R10" s="167"/>
      <c r="S10" s="167"/>
      <c r="T10" s="259"/>
      <c r="U10" s="258"/>
      <c r="V10" s="257"/>
      <c r="W10" s="258"/>
      <c r="X10" s="260"/>
      <c r="Y10" s="259"/>
      <c r="Z10" s="258"/>
      <c r="AA10" s="258"/>
      <c r="AB10" s="261"/>
      <c r="AC10" s="259"/>
      <c r="AD10" s="261"/>
      <c r="AE10" s="261"/>
      <c r="AF10" s="257"/>
    </row>
    <row r="11" spans="1:32" s="256" customFormat="1" ht="34.5" customHeight="1" x14ac:dyDescent="0.65">
      <c r="A11" s="376" t="s">
        <v>59</v>
      </c>
      <c r="B11" s="1"/>
      <c r="C11" s="72">
        <v>0</v>
      </c>
      <c r="D11" s="72"/>
      <c r="E11" s="72">
        <v>0</v>
      </c>
      <c r="F11" s="72"/>
      <c r="G11" s="72">
        <v>0</v>
      </c>
      <c r="H11" s="72"/>
      <c r="I11" s="72">
        <f t="shared" si="0"/>
        <v>0</v>
      </c>
      <c r="J11" s="72"/>
      <c r="K11" s="72">
        <v>1930000</v>
      </c>
      <c r="L11" s="72"/>
      <c r="M11" s="72">
        <v>178617034583</v>
      </c>
      <c r="N11" s="72"/>
      <c r="O11" s="72">
        <v>142175431611</v>
      </c>
      <c r="P11" s="72"/>
      <c r="Q11" s="72">
        <f t="shared" si="1"/>
        <v>36441602972</v>
      </c>
      <c r="R11" s="167"/>
      <c r="S11" s="167"/>
      <c r="T11" s="259"/>
      <c r="U11" s="258"/>
      <c r="V11" s="257"/>
      <c r="W11" s="258"/>
      <c r="X11" s="260"/>
      <c r="Y11" s="259"/>
      <c r="Z11" s="258"/>
      <c r="AA11" s="258"/>
      <c r="AB11" s="261"/>
      <c r="AC11" s="259"/>
      <c r="AD11" s="261"/>
      <c r="AE11" s="261"/>
      <c r="AF11" s="257"/>
    </row>
    <row r="12" spans="1:32" s="256" customFormat="1" ht="34.5" customHeight="1" x14ac:dyDescent="0.65">
      <c r="A12" s="376" t="s">
        <v>105</v>
      </c>
      <c r="B12" s="1"/>
      <c r="C12" s="72">
        <v>0</v>
      </c>
      <c r="D12" s="1"/>
      <c r="E12" s="72">
        <v>0</v>
      </c>
      <c r="F12" s="1"/>
      <c r="G12" s="72">
        <v>0</v>
      </c>
      <c r="H12" s="72"/>
      <c r="I12" s="72">
        <f t="shared" si="0"/>
        <v>0</v>
      </c>
      <c r="J12" s="72"/>
      <c r="K12" s="72">
        <v>2360000</v>
      </c>
      <c r="L12" s="72"/>
      <c r="M12" s="72">
        <v>172598619845</v>
      </c>
      <c r="N12" s="72"/>
      <c r="O12" s="72">
        <v>82265930448</v>
      </c>
      <c r="P12" s="72"/>
      <c r="Q12" s="72">
        <f t="shared" si="1"/>
        <v>90332689397</v>
      </c>
      <c r="R12" s="167"/>
      <c r="S12" s="167"/>
      <c r="T12" s="259"/>
      <c r="U12" s="258"/>
      <c r="V12" s="257"/>
      <c r="W12" s="258"/>
      <c r="X12" s="260"/>
      <c r="Y12" s="259"/>
      <c r="Z12" s="258"/>
      <c r="AA12" s="258"/>
      <c r="AB12" s="261"/>
      <c r="AC12" s="259"/>
      <c r="AD12" s="261"/>
      <c r="AE12" s="261"/>
      <c r="AF12" s="257"/>
    </row>
    <row r="13" spans="1:32" s="256" customFormat="1" ht="34.5" customHeight="1" x14ac:dyDescent="0.65">
      <c r="A13" s="376" t="s">
        <v>98</v>
      </c>
      <c r="B13" s="1"/>
      <c r="C13" s="72">
        <v>1500000</v>
      </c>
      <c r="D13" s="72"/>
      <c r="E13" s="72">
        <v>81639014948</v>
      </c>
      <c r="F13" s="72"/>
      <c r="G13" s="72">
        <v>39595910225</v>
      </c>
      <c r="H13" s="72"/>
      <c r="I13" s="72">
        <f t="shared" si="0"/>
        <v>42043104723</v>
      </c>
      <c r="J13" s="72"/>
      <c r="K13" s="72">
        <v>3474163</v>
      </c>
      <c r="L13" s="72"/>
      <c r="M13" s="72">
        <v>165185894278</v>
      </c>
      <c r="N13" s="72"/>
      <c r="O13" s="72">
        <v>89363016334</v>
      </c>
      <c r="P13" s="72"/>
      <c r="Q13" s="72">
        <f t="shared" si="1"/>
        <v>75822877944</v>
      </c>
      <c r="R13" s="167"/>
      <c r="S13" s="167"/>
      <c r="T13" s="259"/>
      <c r="U13" s="258"/>
      <c r="V13" s="257"/>
      <c r="W13" s="258"/>
      <c r="X13" s="260"/>
      <c r="Y13" s="259"/>
      <c r="Z13" s="258"/>
      <c r="AA13" s="258"/>
      <c r="AB13" s="261"/>
      <c r="AC13" s="259"/>
      <c r="AD13" s="261"/>
      <c r="AE13" s="261"/>
      <c r="AF13" s="257"/>
    </row>
    <row r="14" spans="1:32" s="256" customFormat="1" ht="34.5" customHeight="1" x14ac:dyDescent="0.65">
      <c r="A14" s="376" t="s">
        <v>67</v>
      </c>
      <c r="B14" s="1"/>
      <c r="C14" s="72">
        <v>10000000</v>
      </c>
      <c r="D14" s="72"/>
      <c r="E14" s="72">
        <v>60903978426</v>
      </c>
      <c r="F14" s="72"/>
      <c r="G14" s="72">
        <v>50256613497</v>
      </c>
      <c r="H14" s="72"/>
      <c r="I14" s="72">
        <f t="shared" si="0"/>
        <v>10647364929</v>
      </c>
      <c r="J14" s="72"/>
      <c r="K14" s="72">
        <v>30000000</v>
      </c>
      <c r="L14" s="72"/>
      <c r="M14" s="72">
        <v>164652091658</v>
      </c>
      <c r="N14" s="72"/>
      <c r="O14" s="72">
        <v>150769840490</v>
      </c>
      <c r="P14" s="72"/>
      <c r="Q14" s="72">
        <f t="shared" si="1"/>
        <v>13882251168</v>
      </c>
      <c r="R14" s="167"/>
      <c r="S14" s="167"/>
      <c r="T14" s="259"/>
      <c r="U14" s="258"/>
      <c r="V14" s="257"/>
      <c r="W14" s="258"/>
      <c r="X14" s="260"/>
      <c r="Y14" s="259"/>
      <c r="Z14" s="258"/>
      <c r="AA14" s="258"/>
      <c r="AB14" s="261"/>
      <c r="AC14" s="259"/>
      <c r="AD14" s="261"/>
      <c r="AE14" s="261"/>
      <c r="AF14" s="257"/>
    </row>
    <row r="15" spans="1:32" s="256" customFormat="1" ht="34.5" customHeight="1" x14ac:dyDescent="0.65">
      <c r="A15" s="376" t="s">
        <v>83</v>
      </c>
      <c r="B15" s="1"/>
      <c r="C15" s="72">
        <v>5300000</v>
      </c>
      <c r="D15" s="1"/>
      <c r="E15" s="72">
        <v>83778690927</v>
      </c>
      <c r="F15" s="1"/>
      <c r="G15" s="72">
        <v>25178615493</v>
      </c>
      <c r="H15" s="72"/>
      <c r="I15" s="72">
        <f t="shared" si="0"/>
        <v>58600075434</v>
      </c>
      <c r="J15" s="72"/>
      <c r="K15" s="72">
        <v>94149305</v>
      </c>
      <c r="L15" s="72"/>
      <c r="M15" s="72">
        <v>1091310155176</v>
      </c>
      <c r="N15" s="72"/>
      <c r="O15" s="72">
        <v>435164539343</v>
      </c>
      <c r="P15" s="72"/>
      <c r="Q15" s="72">
        <f t="shared" si="1"/>
        <v>656145615833</v>
      </c>
      <c r="R15" s="167"/>
      <c r="S15" s="167"/>
      <c r="T15" s="259"/>
      <c r="U15" s="258"/>
      <c r="V15" s="257"/>
      <c r="W15" s="258"/>
      <c r="X15" s="260"/>
      <c r="Y15" s="259"/>
      <c r="Z15" s="258"/>
      <c r="AA15" s="258"/>
      <c r="AB15" s="261"/>
      <c r="AC15" s="259"/>
      <c r="AD15" s="261"/>
      <c r="AE15" s="261"/>
      <c r="AF15" s="257"/>
    </row>
    <row r="16" spans="1:32" s="256" customFormat="1" ht="34.5" customHeight="1" x14ac:dyDescent="0.65">
      <c r="A16" s="376" t="s">
        <v>81</v>
      </c>
      <c r="B16" s="1"/>
      <c r="C16" s="72">
        <v>0</v>
      </c>
      <c r="D16" s="1"/>
      <c r="E16" s="72">
        <v>0</v>
      </c>
      <c r="F16" s="1"/>
      <c r="G16" s="72">
        <v>0</v>
      </c>
      <c r="H16" s="72"/>
      <c r="I16" s="72">
        <f t="shared" si="0"/>
        <v>0</v>
      </c>
      <c r="J16" s="72"/>
      <c r="K16" s="72">
        <v>21200000</v>
      </c>
      <c r="L16" s="72"/>
      <c r="M16" s="72">
        <v>138175316162</v>
      </c>
      <c r="N16" s="72"/>
      <c r="O16" s="72">
        <v>133158665126</v>
      </c>
      <c r="P16" s="72"/>
      <c r="Q16" s="72">
        <f t="shared" si="1"/>
        <v>5016651036</v>
      </c>
      <c r="R16" s="167"/>
      <c r="S16" s="167"/>
      <c r="T16" s="259"/>
      <c r="U16" s="258"/>
      <c r="V16" s="257"/>
      <c r="W16" s="258"/>
      <c r="X16" s="260"/>
      <c r="Y16" s="259"/>
      <c r="Z16" s="258"/>
      <c r="AA16" s="258"/>
      <c r="AB16" s="261"/>
      <c r="AC16" s="259"/>
      <c r="AD16" s="261"/>
      <c r="AE16" s="261"/>
      <c r="AF16" s="257"/>
    </row>
    <row r="17" spans="1:32" s="256" customFormat="1" ht="34.5" customHeight="1" x14ac:dyDescent="0.65">
      <c r="A17" s="376" t="s">
        <v>96</v>
      </c>
      <c r="B17" s="1"/>
      <c r="C17" s="72">
        <v>1000000</v>
      </c>
      <c r="D17" s="1"/>
      <c r="E17" s="72">
        <v>52401778971</v>
      </c>
      <c r="F17" s="1"/>
      <c r="G17" s="72">
        <v>46089276742</v>
      </c>
      <c r="H17" s="72"/>
      <c r="I17" s="72">
        <f t="shared" si="0"/>
        <v>6312502229</v>
      </c>
      <c r="J17" s="72"/>
      <c r="K17" s="72">
        <v>1000000</v>
      </c>
      <c r="L17" s="72"/>
      <c r="M17" s="72">
        <v>52401778971</v>
      </c>
      <c r="N17" s="72"/>
      <c r="O17" s="72">
        <v>46089276742</v>
      </c>
      <c r="P17" s="72"/>
      <c r="Q17" s="72">
        <f t="shared" si="1"/>
        <v>6312502229</v>
      </c>
      <c r="R17" s="167"/>
      <c r="S17" s="167"/>
      <c r="T17" s="259"/>
      <c r="U17" s="258"/>
      <c r="V17" s="257"/>
      <c r="W17" s="258"/>
      <c r="X17" s="260"/>
      <c r="Y17" s="259"/>
      <c r="Z17" s="258"/>
      <c r="AA17" s="258"/>
      <c r="AB17" s="261"/>
      <c r="AC17" s="259"/>
      <c r="AD17" s="261"/>
      <c r="AE17" s="261"/>
      <c r="AF17" s="257"/>
    </row>
    <row r="18" spans="1:32" s="256" customFormat="1" ht="34.5" customHeight="1" x14ac:dyDescent="0.65">
      <c r="A18" s="376" t="s">
        <v>60</v>
      </c>
      <c r="B18" s="1"/>
      <c r="C18" s="72">
        <v>0</v>
      </c>
      <c r="D18" s="1"/>
      <c r="E18" s="72">
        <v>0</v>
      </c>
      <c r="F18" s="1"/>
      <c r="G18" s="72">
        <v>0</v>
      </c>
      <c r="H18" s="72"/>
      <c r="I18" s="72">
        <f t="shared" si="0"/>
        <v>0</v>
      </c>
      <c r="J18" s="72"/>
      <c r="K18" s="72">
        <v>21000000</v>
      </c>
      <c r="L18" s="72"/>
      <c r="M18" s="72">
        <v>221133971825</v>
      </c>
      <c r="N18" s="72"/>
      <c r="O18" s="72">
        <v>168818715850</v>
      </c>
      <c r="P18" s="72"/>
      <c r="Q18" s="72">
        <f t="shared" si="1"/>
        <v>52315255975</v>
      </c>
      <c r="R18" s="167"/>
      <c r="S18" s="167"/>
      <c r="T18" s="259"/>
      <c r="U18" s="258"/>
      <c r="V18" s="257"/>
      <c r="W18" s="258"/>
      <c r="X18" s="260"/>
      <c r="Y18" s="259"/>
      <c r="Z18" s="258"/>
      <c r="AA18" s="258"/>
      <c r="AB18" s="261"/>
      <c r="AC18" s="259"/>
      <c r="AD18" s="261"/>
      <c r="AE18" s="261"/>
      <c r="AF18" s="257"/>
    </row>
    <row r="19" spans="1:32" s="167" customFormat="1" ht="38.25" customHeight="1" x14ac:dyDescent="0.65">
      <c r="A19" s="376" t="s">
        <v>95</v>
      </c>
      <c r="B19" s="72"/>
      <c r="C19" s="72">
        <v>0</v>
      </c>
      <c r="D19" s="72"/>
      <c r="E19" s="72">
        <v>0</v>
      </c>
      <c r="F19" s="72"/>
      <c r="G19" s="72">
        <v>0</v>
      </c>
      <c r="H19" s="72"/>
      <c r="I19" s="72">
        <f t="shared" si="0"/>
        <v>0</v>
      </c>
      <c r="J19" s="375">
        <f ca="1">SUM(J9:J19)</f>
        <v>0</v>
      </c>
      <c r="K19" s="72">
        <v>8000000</v>
      </c>
      <c r="L19" s="375"/>
      <c r="M19" s="72">
        <v>19972410671</v>
      </c>
      <c r="N19" s="72"/>
      <c r="O19" s="72">
        <v>16359877771</v>
      </c>
      <c r="P19" s="72">
        <f ca="1">SUM(P9:P19)</f>
        <v>0</v>
      </c>
      <c r="Q19" s="72">
        <f t="shared" si="1"/>
        <v>3612532900</v>
      </c>
      <c r="T19" s="259"/>
      <c r="U19" s="258"/>
      <c r="V19" s="257"/>
      <c r="W19" s="258"/>
      <c r="X19" s="260"/>
      <c r="Y19" s="259"/>
      <c r="Z19" s="258"/>
      <c r="AA19" s="258"/>
      <c r="AB19" s="261"/>
      <c r="AC19" s="259"/>
      <c r="AD19" s="261"/>
      <c r="AE19" s="261"/>
    </row>
    <row r="20" spans="1:32" s="167" customFormat="1" ht="38.25" customHeight="1" x14ac:dyDescent="0.65">
      <c r="A20" s="376" t="s">
        <v>159</v>
      </c>
      <c r="B20" s="72"/>
      <c r="C20" s="72">
        <v>0</v>
      </c>
      <c r="D20" s="1"/>
      <c r="E20" s="72">
        <v>0</v>
      </c>
      <c r="F20" s="1"/>
      <c r="G20" s="72">
        <v>0</v>
      </c>
      <c r="H20" s="72"/>
      <c r="I20" s="72">
        <f>E20-G20</f>
        <v>0</v>
      </c>
      <c r="J20" s="72"/>
      <c r="K20" s="72">
        <v>100000000</v>
      </c>
      <c r="L20" s="72"/>
      <c r="M20" s="72">
        <v>98385659593</v>
      </c>
      <c r="N20" s="72"/>
      <c r="O20" s="72">
        <v>115025156773</v>
      </c>
      <c r="P20" s="72"/>
      <c r="Q20" s="72">
        <f t="shared" si="1"/>
        <v>-16639497180</v>
      </c>
      <c r="T20" s="259"/>
      <c r="U20" s="258"/>
      <c r="V20" s="257"/>
      <c r="W20" s="258"/>
      <c r="X20" s="260"/>
      <c r="Y20" s="259"/>
      <c r="Z20" s="258"/>
      <c r="AA20" s="258"/>
      <c r="AB20" s="261"/>
      <c r="AC20" s="259"/>
      <c r="AD20" s="261"/>
      <c r="AE20" s="261"/>
    </row>
    <row r="21" spans="1:32" s="167" customFormat="1" ht="38.25" customHeight="1" x14ac:dyDescent="0.65">
      <c r="A21" s="376" t="s">
        <v>161</v>
      </c>
      <c r="B21" s="72"/>
      <c r="C21" s="72">
        <v>0</v>
      </c>
      <c r="D21" s="1"/>
      <c r="E21" s="72">
        <v>0</v>
      </c>
      <c r="F21" s="1"/>
      <c r="G21" s="72">
        <v>0</v>
      </c>
      <c r="H21" s="72"/>
      <c r="I21" s="72">
        <f t="shared" si="0"/>
        <v>0</v>
      </c>
      <c r="J21" s="72"/>
      <c r="K21" s="72">
        <v>5000000</v>
      </c>
      <c r="L21" s="72"/>
      <c r="M21" s="72">
        <v>11966776287</v>
      </c>
      <c r="N21" s="72"/>
      <c r="O21" s="72">
        <v>10756060708</v>
      </c>
      <c r="P21" s="72"/>
      <c r="Q21" s="72">
        <f t="shared" si="1"/>
        <v>1210715579</v>
      </c>
      <c r="T21" s="259"/>
      <c r="U21" s="258"/>
      <c r="V21" s="257"/>
      <c r="W21" s="258"/>
      <c r="X21" s="260"/>
      <c r="Y21" s="259"/>
      <c r="Z21" s="258"/>
      <c r="AA21" s="258"/>
      <c r="AB21" s="261"/>
      <c r="AC21" s="259"/>
      <c r="AD21" s="261"/>
      <c r="AE21" s="261"/>
    </row>
    <row r="22" spans="1:32" s="167" customFormat="1" ht="38.25" customHeight="1" x14ac:dyDescent="0.65">
      <c r="A22" s="376" t="s">
        <v>61</v>
      </c>
      <c r="B22" s="72"/>
      <c r="C22" s="72">
        <v>0</v>
      </c>
      <c r="D22" s="1"/>
      <c r="E22" s="72">
        <v>0</v>
      </c>
      <c r="F22" s="1"/>
      <c r="G22" s="72">
        <v>0</v>
      </c>
      <c r="H22" s="72"/>
      <c r="I22" s="72">
        <f t="shared" si="0"/>
        <v>0</v>
      </c>
      <c r="J22" s="72"/>
      <c r="K22" s="72">
        <v>43000000</v>
      </c>
      <c r="L22" s="72"/>
      <c r="M22" s="72">
        <v>477960663325</v>
      </c>
      <c r="N22" s="72"/>
      <c r="O22" s="72">
        <v>249556311659</v>
      </c>
      <c r="P22" s="72"/>
      <c r="Q22" s="72">
        <f t="shared" si="1"/>
        <v>228404351666</v>
      </c>
      <c r="T22" s="259"/>
      <c r="U22" s="258"/>
      <c r="V22" s="257"/>
      <c r="W22" s="258"/>
      <c r="X22" s="260"/>
      <c r="Y22" s="259"/>
      <c r="Z22" s="258"/>
      <c r="AA22" s="258"/>
      <c r="AB22" s="261"/>
      <c r="AC22" s="259"/>
      <c r="AD22" s="261"/>
      <c r="AE22" s="261"/>
    </row>
    <row r="23" spans="1:32" s="256" customFormat="1" ht="38.25" customHeight="1" x14ac:dyDescent="0.65">
      <c r="A23" s="376" t="s">
        <v>166</v>
      </c>
      <c r="B23" s="1"/>
      <c r="C23" s="72">
        <v>30000000</v>
      </c>
      <c r="D23" s="1"/>
      <c r="E23" s="72">
        <v>378947915230</v>
      </c>
      <c r="F23" s="1"/>
      <c r="G23" s="72">
        <v>191709414998</v>
      </c>
      <c r="H23" s="1"/>
      <c r="I23" s="72">
        <f t="shared" si="0"/>
        <v>187238500232</v>
      </c>
      <c r="J23" s="1"/>
      <c r="K23" s="72">
        <v>30000000</v>
      </c>
      <c r="L23" s="1"/>
      <c r="M23" s="72">
        <v>378947915230</v>
      </c>
      <c r="N23" s="1"/>
      <c r="O23" s="72">
        <v>191709414998</v>
      </c>
      <c r="P23" s="1"/>
      <c r="Q23" s="72">
        <f t="shared" si="1"/>
        <v>187238500232</v>
      </c>
      <c r="R23" s="167"/>
      <c r="S23" s="167"/>
      <c r="T23" s="259"/>
      <c r="U23" s="258"/>
      <c r="V23" s="257"/>
      <c r="W23" s="258"/>
      <c r="X23" s="260"/>
      <c r="Y23" s="259"/>
      <c r="Z23" s="258"/>
      <c r="AA23" s="258"/>
      <c r="AB23" s="261"/>
      <c r="AC23" s="259"/>
      <c r="AD23" s="261"/>
      <c r="AE23" s="261"/>
      <c r="AF23" s="257"/>
    </row>
    <row r="24" spans="1:32" s="256" customFormat="1" ht="38.25" customHeight="1" x14ac:dyDescent="0.65">
      <c r="A24" s="376" t="s">
        <v>84</v>
      </c>
      <c r="B24" s="1"/>
      <c r="C24" s="72">
        <v>30000000</v>
      </c>
      <c r="D24" s="1"/>
      <c r="E24" s="72">
        <v>171761937872</v>
      </c>
      <c r="F24" s="1"/>
      <c r="G24" s="72">
        <v>112581293957</v>
      </c>
      <c r="H24" s="1"/>
      <c r="I24" s="72">
        <f t="shared" si="0"/>
        <v>59180643915</v>
      </c>
      <c r="J24" s="1"/>
      <c r="K24" s="72">
        <v>48000000</v>
      </c>
      <c r="L24" s="1"/>
      <c r="M24" s="72">
        <v>253961585248</v>
      </c>
      <c r="N24" s="1"/>
      <c r="O24" s="72">
        <v>180130070331</v>
      </c>
      <c r="P24" s="1"/>
      <c r="Q24" s="72">
        <f t="shared" si="1"/>
        <v>73831514917</v>
      </c>
      <c r="R24" s="167"/>
      <c r="S24" s="167"/>
      <c r="T24" s="259"/>
      <c r="U24" s="258"/>
      <c r="V24" s="257"/>
      <c r="W24" s="258"/>
      <c r="X24" s="260"/>
      <c r="Y24" s="259"/>
      <c r="Z24" s="258"/>
      <c r="AA24" s="258"/>
      <c r="AB24" s="261"/>
      <c r="AC24" s="259"/>
      <c r="AD24" s="261"/>
      <c r="AE24" s="261"/>
      <c r="AF24" s="257"/>
    </row>
    <row r="25" spans="1:32" s="256" customFormat="1" ht="38.25" customHeight="1" x14ac:dyDescent="0.65">
      <c r="A25" s="376" t="s">
        <v>94</v>
      </c>
      <c r="B25" s="1"/>
      <c r="C25" s="72">
        <v>0</v>
      </c>
      <c r="D25" s="1"/>
      <c r="E25" s="72">
        <v>0</v>
      </c>
      <c r="F25" s="1"/>
      <c r="G25" s="72">
        <v>0</v>
      </c>
      <c r="H25" s="1"/>
      <c r="I25" s="72">
        <f t="shared" si="0"/>
        <v>0</v>
      </c>
      <c r="J25" s="1"/>
      <c r="K25" s="72">
        <v>18000000</v>
      </c>
      <c r="L25" s="1"/>
      <c r="M25" s="72">
        <v>492376269590</v>
      </c>
      <c r="N25" s="1"/>
      <c r="O25" s="72">
        <v>248801779800</v>
      </c>
      <c r="P25" s="1"/>
      <c r="Q25" s="72">
        <f t="shared" si="1"/>
        <v>243574489790</v>
      </c>
      <c r="R25" s="167"/>
      <c r="S25" s="167"/>
      <c r="T25" s="259"/>
      <c r="U25" s="258"/>
      <c r="V25" s="257"/>
      <c r="W25" s="258"/>
      <c r="X25" s="260"/>
      <c r="Y25" s="259"/>
      <c r="Z25" s="258"/>
      <c r="AA25" s="258"/>
      <c r="AB25" s="261"/>
      <c r="AC25" s="259"/>
      <c r="AD25" s="261"/>
      <c r="AE25" s="261"/>
      <c r="AF25" s="257"/>
    </row>
    <row r="26" spans="1:32" s="256" customFormat="1" ht="38.25" customHeight="1" x14ac:dyDescent="0.65">
      <c r="A26" s="376" t="s">
        <v>106</v>
      </c>
      <c r="B26" s="1"/>
      <c r="C26" s="72">
        <v>0</v>
      </c>
      <c r="D26" s="1"/>
      <c r="E26" s="72">
        <v>0</v>
      </c>
      <c r="F26" s="1"/>
      <c r="G26" s="72">
        <v>0</v>
      </c>
      <c r="H26" s="1"/>
      <c r="I26" s="72">
        <f t="shared" si="0"/>
        <v>0</v>
      </c>
      <c r="J26" s="1"/>
      <c r="K26" s="72">
        <v>20000000</v>
      </c>
      <c r="L26" s="1"/>
      <c r="M26" s="72">
        <v>126514425689</v>
      </c>
      <c r="N26" s="1"/>
      <c r="O26" s="72">
        <v>98385534371</v>
      </c>
      <c r="P26" s="1"/>
      <c r="Q26" s="72">
        <f t="shared" si="1"/>
        <v>28128891318</v>
      </c>
      <c r="R26" s="167"/>
      <c r="S26" s="167"/>
      <c r="T26" s="259"/>
      <c r="U26" s="258"/>
      <c r="V26" s="257"/>
      <c r="W26" s="258"/>
      <c r="X26" s="260"/>
      <c r="Y26" s="259"/>
      <c r="Z26" s="258"/>
      <c r="AA26" s="258"/>
      <c r="AB26" s="261"/>
      <c r="AC26" s="259"/>
      <c r="AD26" s="261"/>
      <c r="AE26" s="261"/>
      <c r="AF26" s="257"/>
    </row>
    <row r="27" spans="1:32" s="256" customFormat="1" ht="38.25" customHeight="1" x14ac:dyDescent="0.65">
      <c r="A27" s="376" t="s">
        <v>107</v>
      </c>
      <c r="B27" s="1"/>
      <c r="C27" s="72">
        <v>10812191</v>
      </c>
      <c r="D27" s="1"/>
      <c r="E27" s="72">
        <v>85722264019</v>
      </c>
      <c r="F27" s="1"/>
      <c r="G27" s="72">
        <v>37114232796</v>
      </c>
      <c r="H27" s="1"/>
      <c r="I27" s="72">
        <f>E27-G27</f>
        <v>48608031223</v>
      </c>
      <c r="J27" s="1"/>
      <c r="K27" s="72">
        <v>23912191</v>
      </c>
      <c r="L27" s="1"/>
      <c r="M27" s="72">
        <v>292415157313</v>
      </c>
      <c r="N27" s="1"/>
      <c r="O27" s="72">
        <v>162541947921</v>
      </c>
      <c r="P27" s="1"/>
      <c r="Q27" s="72">
        <f t="shared" si="1"/>
        <v>129873209392</v>
      </c>
      <c r="R27" s="167"/>
      <c r="S27" s="167"/>
      <c r="T27" s="259"/>
      <c r="U27" s="258"/>
      <c r="V27" s="257"/>
      <c r="W27" s="258"/>
      <c r="X27" s="260"/>
      <c r="Y27" s="259"/>
      <c r="Z27" s="258"/>
      <c r="AA27" s="258"/>
      <c r="AB27" s="261"/>
      <c r="AC27" s="259"/>
      <c r="AD27" s="261"/>
      <c r="AE27" s="261"/>
      <c r="AF27" s="257"/>
    </row>
    <row r="28" spans="1:32" s="256" customFormat="1" ht="38.25" customHeight="1" x14ac:dyDescent="0.65">
      <c r="A28" s="376" t="s">
        <v>114</v>
      </c>
      <c r="B28" s="1"/>
      <c r="C28" s="72">
        <v>1010000</v>
      </c>
      <c r="D28" s="1"/>
      <c r="E28" s="72">
        <v>60180595899</v>
      </c>
      <c r="F28" s="1"/>
      <c r="G28" s="72">
        <v>72473643368</v>
      </c>
      <c r="H28" s="1"/>
      <c r="I28" s="72">
        <f>E28-G28</f>
        <v>-12293047469</v>
      </c>
      <c r="J28" s="1"/>
      <c r="K28" s="72">
        <v>1010000</v>
      </c>
      <c r="L28" s="1"/>
      <c r="M28" s="72">
        <v>60180595899</v>
      </c>
      <c r="N28" s="1"/>
      <c r="O28" s="72">
        <v>72473643368</v>
      </c>
      <c r="P28" s="1"/>
      <c r="Q28" s="72">
        <f t="shared" si="1"/>
        <v>-12293047469</v>
      </c>
      <c r="R28" s="167"/>
      <c r="S28" s="167"/>
      <c r="T28" s="259"/>
      <c r="U28" s="258"/>
      <c r="V28" s="257"/>
      <c r="W28" s="258"/>
      <c r="X28" s="260"/>
      <c r="Y28" s="259"/>
      <c r="Z28" s="258"/>
      <c r="AA28" s="258"/>
      <c r="AB28" s="261"/>
      <c r="AC28" s="259"/>
      <c r="AD28" s="261"/>
      <c r="AE28" s="261"/>
      <c r="AF28" s="257"/>
    </row>
    <row r="29" spans="1:32" s="256" customFormat="1" ht="38.25" customHeight="1" x14ac:dyDescent="0.65">
      <c r="A29" s="376" t="s">
        <v>108</v>
      </c>
      <c r="B29" s="1"/>
      <c r="C29" s="72">
        <v>10004545</v>
      </c>
      <c r="D29" s="1"/>
      <c r="E29" s="72">
        <v>297314038062</v>
      </c>
      <c r="F29" s="1"/>
      <c r="G29" s="72">
        <v>265226600286</v>
      </c>
      <c r="H29" s="1"/>
      <c r="I29" s="72">
        <f t="shared" si="0"/>
        <v>32087437776</v>
      </c>
      <c r="J29" s="1"/>
      <c r="K29" s="72">
        <v>10004545</v>
      </c>
      <c r="L29" s="1"/>
      <c r="M29" s="72">
        <v>297314038062</v>
      </c>
      <c r="N29" s="1"/>
      <c r="O29" s="72">
        <v>265226600286</v>
      </c>
      <c r="P29" s="1"/>
      <c r="Q29" s="72">
        <f t="shared" si="1"/>
        <v>32087437776</v>
      </c>
      <c r="R29" s="167"/>
      <c r="S29" s="167"/>
      <c r="T29" s="259"/>
      <c r="U29" s="258"/>
      <c r="V29" s="257"/>
      <c r="W29" s="258"/>
      <c r="X29" s="260"/>
      <c r="Y29" s="259"/>
      <c r="Z29" s="258"/>
      <c r="AA29" s="258"/>
      <c r="AB29" s="261"/>
      <c r="AC29" s="259"/>
      <c r="AD29" s="261"/>
      <c r="AE29" s="261"/>
      <c r="AF29" s="257"/>
    </row>
    <row r="30" spans="1:32" s="256" customFormat="1" ht="38.25" customHeight="1" x14ac:dyDescent="0.65">
      <c r="A30" s="376" t="s">
        <v>160</v>
      </c>
      <c r="B30" s="1"/>
      <c r="C30" s="72">
        <v>0</v>
      </c>
      <c r="D30" s="1"/>
      <c r="E30" s="72">
        <v>0</v>
      </c>
      <c r="F30" s="1"/>
      <c r="G30" s="72">
        <v>0</v>
      </c>
      <c r="H30" s="1"/>
      <c r="I30" s="72">
        <f t="shared" si="0"/>
        <v>0</v>
      </c>
      <c r="J30" s="1"/>
      <c r="K30" s="72">
        <v>5000000</v>
      </c>
      <c r="L30" s="1"/>
      <c r="M30" s="72">
        <v>111729602551</v>
      </c>
      <c r="N30" s="1"/>
      <c r="O30" s="72">
        <v>90089360037</v>
      </c>
      <c r="P30" s="1"/>
      <c r="Q30" s="72">
        <f t="shared" si="1"/>
        <v>21640242514</v>
      </c>
      <c r="R30" s="167"/>
      <c r="S30" s="167"/>
      <c r="T30" s="259"/>
      <c r="U30" s="258"/>
      <c r="V30" s="257"/>
      <c r="W30" s="258"/>
      <c r="X30" s="260"/>
      <c r="Y30" s="259"/>
      <c r="Z30" s="258"/>
      <c r="AA30" s="258"/>
      <c r="AB30" s="261"/>
      <c r="AC30" s="259"/>
      <c r="AD30" s="261"/>
      <c r="AE30" s="261"/>
      <c r="AF30" s="257"/>
    </row>
    <row r="31" spans="1:32" s="256" customFormat="1" ht="38.25" customHeight="1" x14ac:dyDescent="0.65">
      <c r="A31" s="376" t="s">
        <v>110</v>
      </c>
      <c r="B31" s="1"/>
      <c r="C31" s="72">
        <v>0</v>
      </c>
      <c r="D31" s="1"/>
      <c r="E31" s="72">
        <v>0</v>
      </c>
      <c r="F31" s="1"/>
      <c r="G31" s="72">
        <v>0</v>
      </c>
      <c r="H31" s="1"/>
      <c r="I31" s="72">
        <f>E31-G31</f>
        <v>0</v>
      </c>
      <c r="J31" s="1"/>
      <c r="K31" s="72">
        <v>1800000</v>
      </c>
      <c r="L31" s="1"/>
      <c r="M31" s="72">
        <v>29933459646</v>
      </c>
      <c r="N31" s="1"/>
      <c r="O31" s="72">
        <v>22397518505</v>
      </c>
      <c r="P31" s="1"/>
      <c r="Q31" s="72">
        <f t="shared" si="1"/>
        <v>7535941141</v>
      </c>
      <c r="R31" s="167"/>
      <c r="S31" s="167"/>
      <c r="T31" s="259"/>
      <c r="U31" s="258"/>
      <c r="V31" s="257"/>
      <c r="W31" s="258"/>
      <c r="X31" s="260"/>
      <c r="Y31" s="259"/>
      <c r="Z31" s="258"/>
      <c r="AA31" s="258"/>
      <c r="AB31" s="261"/>
      <c r="AC31" s="259"/>
      <c r="AD31" s="261"/>
      <c r="AE31" s="261"/>
      <c r="AF31" s="257"/>
    </row>
    <row r="32" spans="1:32" s="256" customFormat="1" ht="38.25" customHeight="1" x14ac:dyDescent="0.65">
      <c r="A32" s="376" t="s">
        <v>163</v>
      </c>
      <c r="B32" s="1"/>
      <c r="C32" s="72">
        <v>0</v>
      </c>
      <c r="D32" s="1"/>
      <c r="E32" s="72">
        <v>0</v>
      </c>
      <c r="F32" s="1"/>
      <c r="G32" s="72">
        <v>0</v>
      </c>
      <c r="H32" s="1"/>
      <c r="I32" s="72">
        <f t="shared" si="0"/>
        <v>0</v>
      </c>
      <c r="J32" s="1"/>
      <c r="K32" s="72">
        <v>2500000</v>
      </c>
      <c r="L32" s="1"/>
      <c r="M32" s="72">
        <v>316521475463</v>
      </c>
      <c r="N32" s="1"/>
      <c r="O32" s="72">
        <v>277101019101</v>
      </c>
      <c r="P32" s="1"/>
      <c r="Q32" s="72">
        <f t="shared" si="1"/>
        <v>39420456362</v>
      </c>
      <c r="R32" s="167"/>
      <c r="S32" s="167"/>
      <c r="T32" s="259"/>
      <c r="U32" s="258"/>
      <c r="V32" s="257"/>
      <c r="W32" s="258"/>
      <c r="X32" s="260"/>
      <c r="Y32" s="259"/>
      <c r="Z32" s="258"/>
      <c r="AA32" s="258"/>
      <c r="AB32" s="261"/>
      <c r="AC32" s="259"/>
      <c r="AD32" s="261"/>
      <c r="AE32" s="261"/>
      <c r="AF32" s="257"/>
    </row>
    <row r="33" spans="1:32" s="256" customFormat="1" ht="38.25" customHeight="1" x14ac:dyDescent="0.65">
      <c r="A33" s="376" t="s">
        <v>167</v>
      </c>
      <c r="B33" s="1"/>
      <c r="C33" s="72">
        <v>1000000</v>
      </c>
      <c r="D33" s="1"/>
      <c r="E33" s="72">
        <v>52401778958</v>
      </c>
      <c r="F33" s="1"/>
      <c r="G33" s="72">
        <v>44132644433</v>
      </c>
      <c r="H33" s="1"/>
      <c r="I33" s="72">
        <f t="shared" si="0"/>
        <v>8269134525</v>
      </c>
      <c r="J33" s="1"/>
      <c r="K33" s="72">
        <v>1000000</v>
      </c>
      <c r="L33" s="1"/>
      <c r="M33" s="72">
        <v>52401778958</v>
      </c>
      <c r="N33" s="1"/>
      <c r="O33" s="72">
        <v>44132644433</v>
      </c>
      <c r="P33" s="1"/>
      <c r="Q33" s="72">
        <f t="shared" si="1"/>
        <v>8269134525</v>
      </c>
      <c r="R33" s="167"/>
      <c r="S33" s="167"/>
      <c r="T33" s="259"/>
      <c r="U33" s="258"/>
      <c r="V33" s="257"/>
      <c r="W33" s="258"/>
      <c r="X33" s="260"/>
      <c r="Y33" s="259"/>
      <c r="Z33" s="258"/>
      <c r="AA33" s="258"/>
      <c r="AB33" s="261"/>
      <c r="AC33" s="259"/>
      <c r="AD33" s="261"/>
      <c r="AE33" s="261"/>
      <c r="AF33" s="257"/>
    </row>
    <row r="34" spans="1:32" s="256" customFormat="1" ht="38.25" customHeight="1" x14ac:dyDescent="0.65">
      <c r="A34" s="376" t="s">
        <v>185</v>
      </c>
      <c r="B34" s="1"/>
      <c r="C34" s="72">
        <v>30000000</v>
      </c>
      <c r="D34" s="1"/>
      <c r="E34" s="72">
        <v>202423867892</v>
      </c>
      <c r="F34" s="1"/>
      <c r="G34" s="72">
        <v>157457448638</v>
      </c>
      <c r="H34" s="1"/>
      <c r="I34" s="72">
        <f t="shared" si="0"/>
        <v>44966419254</v>
      </c>
      <c r="J34" s="1"/>
      <c r="K34" s="72">
        <v>30000000</v>
      </c>
      <c r="L34" s="1"/>
      <c r="M34" s="72">
        <v>202423867892</v>
      </c>
      <c r="N34" s="1"/>
      <c r="O34" s="72">
        <v>157457448638</v>
      </c>
      <c r="P34" s="1"/>
      <c r="Q34" s="72">
        <f t="shared" si="1"/>
        <v>44966419254</v>
      </c>
      <c r="R34" s="167"/>
      <c r="S34" s="167"/>
      <c r="T34" s="259"/>
      <c r="U34" s="258"/>
      <c r="V34" s="257"/>
      <c r="W34" s="258"/>
      <c r="X34" s="260"/>
      <c r="Y34" s="259"/>
      <c r="Z34" s="258"/>
      <c r="AA34" s="258"/>
      <c r="AB34" s="261"/>
      <c r="AC34" s="259"/>
      <c r="AD34" s="261"/>
      <c r="AE34" s="261"/>
      <c r="AF34" s="257"/>
    </row>
    <row r="35" spans="1:32" s="256" customFormat="1" ht="38.25" customHeight="1" x14ac:dyDescent="0.65">
      <c r="A35" s="376" t="s">
        <v>150</v>
      </c>
      <c r="B35" s="1"/>
      <c r="C35" s="72">
        <v>0</v>
      </c>
      <c r="D35" s="1"/>
      <c r="E35" s="72">
        <v>0</v>
      </c>
      <c r="F35" s="1"/>
      <c r="G35" s="72">
        <v>0</v>
      </c>
      <c r="H35" s="1"/>
      <c r="I35" s="72">
        <f>E35-G35</f>
        <v>0</v>
      </c>
      <c r="J35" s="1"/>
      <c r="K35" s="72">
        <v>3200000</v>
      </c>
      <c r="L35" s="1"/>
      <c r="M35" s="72">
        <v>56458178723</v>
      </c>
      <c r="N35" s="1"/>
      <c r="O35" s="72">
        <v>25192871879</v>
      </c>
      <c r="P35" s="1"/>
      <c r="Q35" s="72">
        <f t="shared" si="1"/>
        <v>31265306844</v>
      </c>
      <c r="S35" s="167"/>
      <c r="T35" s="259"/>
      <c r="U35" s="258"/>
      <c r="V35" s="257"/>
      <c r="W35" s="258"/>
      <c r="X35" s="260"/>
      <c r="Y35" s="259"/>
      <c r="Z35" s="258"/>
      <c r="AA35" s="258"/>
      <c r="AB35" s="261"/>
      <c r="AC35" s="259"/>
      <c r="AD35" s="261"/>
      <c r="AE35" s="261"/>
      <c r="AF35" s="257"/>
    </row>
    <row r="36" spans="1:32" ht="38.25" customHeight="1" thickBot="1" x14ac:dyDescent="0.7">
      <c r="A36" s="377" t="s">
        <v>48</v>
      </c>
      <c r="B36" s="72"/>
      <c r="C36" s="72"/>
      <c r="D36" s="378">
        <f>SUM(D9:D25)</f>
        <v>0</v>
      </c>
      <c r="E36" s="378">
        <f>SUM(E9:E35)</f>
        <v>1527475861204</v>
      </c>
      <c r="F36" s="378">
        <f>SUM(F9:F29)</f>
        <v>0</v>
      </c>
      <c r="G36" s="378">
        <f>SUM(G9:G35)</f>
        <v>1041815694433</v>
      </c>
      <c r="H36" s="378">
        <f>SUM(H9:H29)</f>
        <v>0</v>
      </c>
      <c r="I36" s="378">
        <f>SUM(I9:I35)</f>
        <v>485660166771</v>
      </c>
      <c r="J36" s="378">
        <f ca="1">SUM(J9:J24)</f>
        <v>240801347041</v>
      </c>
      <c r="K36" s="72"/>
      <c r="L36" s="378">
        <f>SUM(L9:L25)</f>
        <v>0</v>
      </c>
      <c r="M36" s="378">
        <f>SUM(M9:M35)</f>
        <v>5670533503119</v>
      </c>
      <c r="N36" s="378">
        <f t="shared" ref="N36:P36" si="2">SUM(N9:N29)</f>
        <v>0</v>
      </c>
      <c r="O36" s="378">
        <f>SUM(O9:O35)</f>
        <v>3691243457924</v>
      </c>
      <c r="P36" s="378">
        <f t="shared" ca="1" si="2"/>
        <v>121956191141</v>
      </c>
      <c r="Q36" s="378">
        <f>SUM(Q9:Q35)</f>
        <v>1979290045195</v>
      </c>
      <c r="R36" s="167"/>
    </row>
    <row r="37" spans="1:32" ht="38.25" customHeight="1" thickTop="1" x14ac:dyDescent="0.65">
      <c r="I37" s="19"/>
      <c r="K37" s="44"/>
      <c r="Q37" s="19"/>
      <c r="R37" s="19"/>
    </row>
    <row r="38" spans="1:32" ht="38.25" customHeight="1" x14ac:dyDescent="0.65">
      <c r="C38" s="44"/>
      <c r="E38" s="19"/>
      <c r="I38" s="19"/>
      <c r="K38" s="44"/>
      <c r="M38" s="3"/>
      <c r="Q38" s="19"/>
    </row>
    <row r="39" spans="1:32" ht="38.25" customHeight="1" x14ac:dyDescent="0.65">
      <c r="C39" s="44"/>
      <c r="I39" s="19"/>
      <c r="K39" s="44"/>
      <c r="M39" s="19"/>
    </row>
    <row r="40" spans="1:32" ht="38.25" customHeight="1" x14ac:dyDescent="0.65">
      <c r="C40" s="44"/>
      <c r="I40" s="19"/>
      <c r="K40" s="44"/>
      <c r="M40" s="19"/>
      <c r="O40" s="3"/>
      <c r="Q40" s="19"/>
    </row>
    <row r="41" spans="1:32" x14ac:dyDescent="0.65">
      <c r="C41" s="44"/>
      <c r="G41" s="19"/>
      <c r="I41" s="288"/>
      <c r="K41" s="44"/>
      <c r="M41" s="3"/>
      <c r="Q41" s="288"/>
      <c r="R41" s="19"/>
      <c r="S41" s="157"/>
    </row>
    <row r="42" spans="1:32" x14ac:dyDescent="0.65">
      <c r="C42" s="44"/>
      <c r="G42" s="184"/>
      <c r="I42" s="288"/>
      <c r="K42" s="44"/>
      <c r="O42" s="19"/>
      <c r="Q42" s="288"/>
      <c r="R42" s="3"/>
      <c r="S42" s="19"/>
    </row>
    <row r="43" spans="1:32" ht="40.5" x14ac:dyDescent="0.95">
      <c r="C43" s="44"/>
      <c r="I43" s="19"/>
      <c r="K43" s="44"/>
      <c r="O43" s="19"/>
      <c r="Q43" s="40"/>
      <c r="R43" s="19"/>
      <c r="S43" s="19"/>
    </row>
    <row r="44" spans="1:32" x14ac:dyDescent="0.65">
      <c r="C44" s="44"/>
      <c r="I44" s="19"/>
      <c r="K44" s="44"/>
      <c r="M44" s="3"/>
      <c r="O44" s="19"/>
      <c r="Q44" s="289"/>
      <c r="R44" s="19"/>
      <c r="S44" s="19"/>
    </row>
    <row r="45" spans="1:32" x14ac:dyDescent="0.65">
      <c r="A45" s="469"/>
      <c r="B45" s="469"/>
      <c r="C45" s="469"/>
      <c r="D45" s="469"/>
      <c r="E45" s="469"/>
      <c r="F45" s="469"/>
      <c r="G45" s="469"/>
      <c r="H45" s="469"/>
      <c r="I45" s="469"/>
      <c r="J45" s="469"/>
      <c r="K45" s="469"/>
      <c r="L45" s="469"/>
      <c r="M45" s="469"/>
      <c r="N45" s="469"/>
      <c r="O45" s="469"/>
      <c r="P45" s="469"/>
      <c r="Q45" s="469"/>
      <c r="R45" s="469"/>
      <c r="S45" s="19"/>
    </row>
    <row r="46" spans="1:32" x14ac:dyDescent="0.65">
      <c r="A46" s="469"/>
      <c r="B46" s="469"/>
      <c r="C46" s="469"/>
      <c r="D46" s="469"/>
      <c r="E46" s="469"/>
      <c r="F46" s="469"/>
      <c r="G46" s="469"/>
      <c r="H46" s="469"/>
      <c r="I46" s="469"/>
      <c r="J46" s="469"/>
      <c r="K46" s="469"/>
      <c r="L46" s="469"/>
      <c r="M46" s="469"/>
      <c r="N46" s="469"/>
      <c r="O46" s="469"/>
      <c r="P46" s="469"/>
      <c r="Q46" s="469"/>
      <c r="R46" s="469"/>
    </row>
    <row r="47" spans="1:32" x14ac:dyDescent="0.65">
      <c r="C47" s="112"/>
      <c r="D47" s="112"/>
      <c r="E47" s="112"/>
      <c r="G47" s="112"/>
      <c r="I47" s="112"/>
      <c r="K47" s="112"/>
      <c r="L47" s="112"/>
      <c r="M47" s="112"/>
      <c r="O47" s="157"/>
      <c r="Q47" s="157"/>
      <c r="R47" s="157"/>
    </row>
    <row r="48" spans="1:32" x14ac:dyDescent="0.65">
      <c r="A48" s="112"/>
      <c r="B48" s="112"/>
      <c r="C48" s="72"/>
      <c r="D48" s="72"/>
      <c r="E48" s="19"/>
      <c r="G48" s="72"/>
      <c r="I48" s="19"/>
      <c r="K48" s="72"/>
      <c r="L48" s="72"/>
      <c r="M48" s="72"/>
      <c r="O48" s="19"/>
      <c r="Q48" s="3"/>
    </row>
    <row r="49" spans="1:17" x14ac:dyDescent="0.65">
      <c r="A49" s="112"/>
      <c r="B49" s="112"/>
      <c r="C49" s="72"/>
      <c r="D49" s="72"/>
      <c r="E49" s="19"/>
      <c r="G49" s="72"/>
      <c r="I49" s="19"/>
      <c r="K49" s="72"/>
      <c r="L49" s="72"/>
      <c r="M49" s="72"/>
      <c r="O49" s="19"/>
      <c r="Q49" s="3"/>
    </row>
    <row r="50" spans="1:17" x14ac:dyDescent="0.65">
      <c r="A50" s="112"/>
      <c r="B50" s="112"/>
      <c r="C50" s="72"/>
      <c r="D50" s="72"/>
      <c r="E50" s="19"/>
      <c r="G50" s="72"/>
      <c r="I50" s="19"/>
      <c r="K50" s="72"/>
      <c r="L50" s="72"/>
      <c r="M50" s="72"/>
      <c r="O50" s="19"/>
      <c r="Q50" s="19"/>
    </row>
    <row r="51" spans="1:17" x14ac:dyDescent="0.65">
      <c r="A51" s="112"/>
      <c r="B51" s="112"/>
      <c r="C51" s="72"/>
      <c r="D51" s="72"/>
      <c r="E51" s="19"/>
      <c r="G51" s="72"/>
      <c r="I51" s="19"/>
      <c r="K51" s="72"/>
      <c r="L51" s="72"/>
      <c r="M51" s="72"/>
      <c r="O51" s="19"/>
    </row>
    <row r="52" spans="1:17" x14ac:dyDescent="0.65">
      <c r="C52" s="1"/>
      <c r="K52" s="1"/>
    </row>
    <row r="53" spans="1:17" x14ac:dyDescent="0.65">
      <c r="C53" s="1"/>
      <c r="K53" s="1"/>
      <c r="O53" s="19"/>
    </row>
    <row r="54" spans="1:17" x14ac:dyDescent="0.65">
      <c r="C54" s="1"/>
      <c r="K54" s="1"/>
    </row>
    <row r="55" spans="1:17" x14ac:dyDescent="0.65">
      <c r="C55" s="1"/>
      <c r="K55" s="1"/>
      <c r="O55" s="19"/>
    </row>
    <row r="56" spans="1:17" x14ac:dyDescent="0.65">
      <c r="C56" s="1"/>
      <c r="K56" s="1"/>
    </row>
    <row r="57" spans="1:17" x14ac:dyDescent="0.65">
      <c r="C57" s="1"/>
      <c r="K57" s="1"/>
    </row>
    <row r="58" spans="1:17" x14ac:dyDescent="0.65">
      <c r="C58" s="1"/>
      <c r="K58" s="1"/>
    </row>
    <row r="59" spans="1:17" x14ac:dyDescent="0.65">
      <c r="C59" s="1"/>
      <c r="K59" s="1"/>
    </row>
    <row r="60" spans="1:17" x14ac:dyDescent="0.65">
      <c r="C60" s="1"/>
      <c r="K60" s="1"/>
    </row>
    <row r="61" spans="1:17" x14ac:dyDescent="0.65">
      <c r="C61" s="1"/>
      <c r="K61" s="1"/>
    </row>
    <row r="62" spans="1:17" x14ac:dyDescent="0.65">
      <c r="C62" s="1"/>
      <c r="K62" s="1"/>
    </row>
    <row r="63" spans="1:17" x14ac:dyDescent="0.65">
      <c r="C63" s="1"/>
      <c r="K63" s="1"/>
    </row>
    <row r="64" spans="1:17" x14ac:dyDescent="0.65">
      <c r="C64" s="1"/>
      <c r="K64" s="1"/>
    </row>
    <row r="65" s="1" customFormat="1" x14ac:dyDescent="0.65"/>
    <row r="66" s="1" customFormat="1" x14ac:dyDescent="0.65"/>
    <row r="67" s="1" customFormat="1" x14ac:dyDescent="0.65"/>
    <row r="68" s="1" customFormat="1" x14ac:dyDescent="0.65"/>
    <row r="69" s="1" customFormat="1" x14ac:dyDescent="0.65"/>
    <row r="70" s="1" customFormat="1" x14ac:dyDescent="0.65"/>
  </sheetData>
  <sortState xmlns:xlrd2="http://schemas.microsoft.com/office/spreadsheetml/2017/richdata2" ref="A9:Q22">
    <sortCondition descending="1" ref="Q9:Q27"/>
  </sortState>
  <mergeCells count="9">
    <mergeCell ref="R6:AF7"/>
    <mergeCell ref="A45:R46"/>
    <mergeCell ref="A2:Q2"/>
    <mergeCell ref="A3:Q3"/>
    <mergeCell ref="A4:Q4"/>
    <mergeCell ref="A7:A8"/>
    <mergeCell ref="C7:I7"/>
    <mergeCell ref="K7:Q7"/>
    <mergeCell ref="A6:H6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33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63"/>
  <sheetViews>
    <sheetView rightToLeft="1" view="pageBreakPreview" zoomScale="50" zoomScaleNormal="50" zoomScaleSheetLayoutView="50" workbookViewId="0">
      <selection activeCell="I41" sqref="I41"/>
    </sheetView>
  </sheetViews>
  <sheetFormatPr defaultColWidth="9.140625" defaultRowHeight="42.75" x14ac:dyDescent="0.25"/>
  <cols>
    <col min="1" max="1" width="68.42578125" style="79" bestFit="1" customWidth="1"/>
    <col min="2" max="2" width="1" style="79" customWidth="1"/>
    <col min="3" max="3" width="22.7109375" style="80" bestFit="1" customWidth="1"/>
    <col min="4" max="4" width="1" style="79" customWidth="1"/>
    <col min="5" max="5" width="30" style="79" customWidth="1"/>
    <col min="6" max="6" width="1" style="79" customWidth="1"/>
    <col min="7" max="7" width="33.42578125" style="79" customWidth="1"/>
    <col min="8" max="8" width="1" style="79" customWidth="1"/>
    <col min="9" max="9" width="45" style="79" bestFit="1" customWidth="1"/>
    <col min="10" max="10" width="1" style="79" customWidth="1"/>
    <col min="11" max="11" width="20.7109375" style="80" bestFit="1" customWidth="1"/>
    <col min="12" max="12" width="0.7109375" style="79" customWidth="1"/>
    <col min="13" max="13" width="34.7109375" style="79" bestFit="1" customWidth="1"/>
    <col min="14" max="14" width="1" style="79" customWidth="1"/>
    <col min="15" max="15" width="33.85546875" style="79" bestFit="1" customWidth="1"/>
    <col min="16" max="16" width="0.7109375" style="79" customWidth="1"/>
    <col min="17" max="17" width="45.85546875" style="6" bestFit="1" customWidth="1"/>
    <col min="18" max="18" width="79.28515625" style="6" bestFit="1" customWidth="1"/>
    <col min="19" max="19" width="28.7109375" style="6" customWidth="1"/>
    <col min="20" max="20" width="28.7109375" style="79" bestFit="1" customWidth="1"/>
    <col min="21" max="21" width="15.42578125" style="6" customWidth="1"/>
    <col min="22" max="22" width="45.28515625" style="79" bestFit="1" customWidth="1"/>
    <col min="23" max="23" width="27.28515625" style="79" customWidth="1"/>
    <col min="24" max="24" width="21.28515625" style="79" customWidth="1"/>
    <col min="25" max="25" width="1.5703125" style="79" customWidth="1"/>
    <col min="26" max="26" width="23.7109375" style="79" bestFit="1" customWidth="1"/>
    <col min="27" max="27" width="32" style="7" customWidth="1"/>
    <col min="28" max="28" width="34.140625" style="79" customWidth="1"/>
    <col min="29" max="29" width="45.140625" style="79" customWidth="1"/>
    <col min="30" max="30" width="51.28515625" style="79" customWidth="1"/>
    <col min="31" max="31" width="28" style="79" customWidth="1"/>
    <col min="32" max="32" width="27.85546875" style="79" customWidth="1"/>
    <col min="33" max="33" width="23.85546875" style="79" bestFit="1" customWidth="1"/>
    <col min="34" max="16384" width="9.140625" style="79"/>
  </cols>
  <sheetData>
    <row r="1" spans="1:33" s="73" customFormat="1" ht="18.75" customHeight="1" x14ac:dyDescent="0.25">
      <c r="C1" s="74"/>
      <c r="K1" s="74"/>
      <c r="Q1" s="75"/>
      <c r="R1" s="75"/>
      <c r="S1" s="75"/>
      <c r="U1" s="75"/>
      <c r="AA1" s="7"/>
    </row>
    <row r="2" spans="1:33" s="76" customFormat="1" x14ac:dyDescent="0.25">
      <c r="A2" s="394" t="s">
        <v>50</v>
      </c>
      <c r="B2" s="394"/>
      <c r="C2" s="394"/>
      <c r="D2" s="394"/>
      <c r="E2" s="394"/>
      <c r="F2" s="394"/>
      <c r="G2" s="394"/>
      <c r="H2" s="394"/>
      <c r="I2" s="394"/>
      <c r="J2" s="394"/>
      <c r="K2" s="394"/>
      <c r="L2" s="394"/>
      <c r="M2" s="394"/>
      <c r="N2" s="394"/>
      <c r="O2" s="394"/>
      <c r="P2" s="394"/>
      <c r="Q2" s="394"/>
      <c r="R2" s="146"/>
      <c r="S2" s="146"/>
      <c r="U2" s="120"/>
      <c r="AA2" s="7"/>
    </row>
    <row r="3" spans="1:33" s="76" customFormat="1" x14ac:dyDescent="0.25">
      <c r="A3" s="394" t="s">
        <v>18</v>
      </c>
      <c r="B3" s="394"/>
      <c r="C3" s="394"/>
      <c r="D3" s="394"/>
      <c r="E3" s="394"/>
      <c r="F3" s="394"/>
      <c r="G3" s="394"/>
      <c r="H3" s="394"/>
      <c r="I3" s="394"/>
      <c r="J3" s="394"/>
      <c r="K3" s="394"/>
      <c r="L3" s="394"/>
      <c r="M3" s="394"/>
      <c r="N3" s="394"/>
      <c r="O3" s="394"/>
      <c r="P3" s="394"/>
      <c r="Q3" s="394"/>
      <c r="R3" s="146"/>
      <c r="S3" s="146"/>
      <c r="U3" s="120"/>
      <c r="AA3" s="7"/>
    </row>
    <row r="4" spans="1:33" s="76" customFormat="1" x14ac:dyDescent="0.25">
      <c r="A4" s="394" t="str">
        <f>'درآمد سود سهام '!A4:S4</f>
        <v>برای ماه منتهی به 1405/06/31</v>
      </c>
      <c r="B4" s="394"/>
      <c r="C4" s="394"/>
      <c r="D4" s="394"/>
      <c r="E4" s="394"/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146"/>
      <c r="S4" s="146"/>
      <c r="U4" s="120"/>
      <c r="AA4" s="7"/>
    </row>
    <row r="5" spans="1:33" s="73" customFormat="1" x14ac:dyDescent="0.65">
      <c r="A5" s="70"/>
      <c r="B5" s="70"/>
      <c r="C5" s="70"/>
      <c r="D5" s="70"/>
      <c r="E5" s="70"/>
      <c r="F5" s="70"/>
      <c r="G5" s="77"/>
      <c r="H5" s="70"/>
      <c r="I5" s="16"/>
      <c r="J5" s="70"/>
      <c r="K5" s="70"/>
      <c r="L5" s="70"/>
      <c r="M5" s="70"/>
      <c r="N5" s="70"/>
      <c r="O5" s="70"/>
      <c r="P5" s="70"/>
      <c r="Q5" s="78"/>
      <c r="R5" s="78"/>
      <c r="S5" s="78"/>
      <c r="U5" s="75"/>
      <c r="AA5" s="7"/>
    </row>
    <row r="6" spans="1:33" ht="42.75" customHeight="1" x14ac:dyDescent="0.25">
      <c r="A6" s="397" t="s">
        <v>85</v>
      </c>
      <c r="B6" s="397"/>
      <c r="C6" s="397"/>
      <c r="D6" s="397"/>
      <c r="E6" s="397"/>
      <c r="F6" s="397"/>
      <c r="G6" s="397"/>
      <c r="H6" s="397"/>
      <c r="I6" s="397"/>
      <c r="V6" s="393"/>
      <c r="W6" s="393"/>
      <c r="X6" s="393"/>
      <c r="Y6" s="393"/>
      <c r="Z6" s="393"/>
      <c r="AA6" s="393"/>
      <c r="AB6" s="393"/>
      <c r="AC6" s="393"/>
      <c r="AD6" s="393"/>
      <c r="AE6" s="393"/>
      <c r="AF6" s="393"/>
      <c r="AG6" s="393"/>
    </row>
    <row r="7" spans="1:33" s="49" customFormat="1" ht="43.5" customHeight="1" thickBot="1" x14ac:dyDescent="0.7">
      <c r="A7" s="395" t="s">
        <v>1</v>
      </c>
      <c r="C7" s="396" t="s">
        <v>180</v>
      </c>
      <c r="D7" s="396" t="s">
        <v>20</v>
      </c>
      <c r="E7" s="396" t="s">
        <v>20</v>
      </c>
      <c r="F7" s="396" t="s">
        <v>20</v>
      </c>
      <c r="G7" s="396" t="s">
        <v>20</v>
      </c>
      <c r="H7" s="396" t="s">
        <v>20</v>
      </c>
      <c r="I7" s="396" t="s">
        <v>20</v>
      </c>
      <c r="J7" s="1"/>
      <c r="K7" s="396" t="s">
        <v>181</v>
      </c>
      <c r="L7" s="396" t="s">
        <v>21</v>
      </c>
      <c r="M7" s="396" t="s">
        <v>21</v>
      </c>
      <c r="N7" s="396" t="s">
        <v>21</v>
      </c>
      <c r="O7" s="396" t="s">
        <v>21</v>
      </c>
      <c r="P7" s="396" t="s">
        <v>21</v>
      </c>
      <c r="Q7" s="396" t="s">
        <v>21</v>
      </c>
      <c r="R7" s="159"/>
      <c r="S7" s="159"/>
      <c r="U7" s="128"/>
      <c r="V7" s="393"/>
      <c r="W7" s="393"/>
      <c r="X7" s="393"/>
      <c r="Y7" s="393"/>
      <c r="Z7" s="393"/>
      <c r="AA7" s="393"/>
      <c r="AB7" s="393"/>
      <c r="AC7" s="393"/>
      <c r="AD7" s="393"/>
      <c r="AE7" s="393"/>
      <c r="AF7" s="393"/>
      <c r="AG7" s="393"/>
    </row>
    <row r="8" spans="1:33" s="81" customFormat="1" ht="66" customHeight="1" thickBot="1" x14ac:dyDescent="0.3">
      <c r="A8" s="395" t="s">
        <v>1</v>
      </c>
      <c r="C8" s="388" t="s">
        <v>4</v>
      </c>
      <c r="E8" s="388" t="s">
        <v>33</v>
      </c>
      <c r="G8" s="388" t="s">
        <v>34</v>
      </c>
      <c r="I8" s="388" t="s">
        <v>35</v>
      </c>
      <c r="K8" s="388" t="s">
        <v>4</v>
      </c>
      <c r="M8" s="388" t="s">
        <v>33</v>
      </c>
      <c r="O8" s="388" t="s">
        <v>34</v>
      </c>
      <c r="Q8" s="389" t="s">
        <v>35</v>
      </c>
      <c r="R8" s="160"/>
      <c r="S8" s="160"/>
      <c r="U8" s="129"/>
      <c r="X8" s="150"/>
      <c r="Z8" s="150"/>
      <c r="AA8" s="150"/>
      <c r="AB8" s="150"/>
      <c r="AC8" s="150"/>
      <c r="AD8" s="150"/>
      <c r="AE8" s="150"/>
      <c r="AF8" s="150"/>
      <c r="AG8" s="150"/>
    </row>
    <row r="9" spans="1:33" s="49" customFormat="1" ht="40.5" customHeight="1" x14ac:dyDescent="0.65">
      <c r="A9" s="390" t="s">
        <v>60</v>
      </c>
      <c r="B9" s="1"/>
      <c r="C9" s="391">
        <v>15000000</v>
      </c>
      <c r="D9" s="16"/>
      <c r="E9" s="391">
        <v>275206084500</v>
      </c>
      <c r="F9" s="373"/>
      <c r="G9" s="391">
        <v>219390897000</v>
      </c>
      <c r="H9" s="16"/>
      <c r="I9" s="72">
        <f t="shared" ref="I9:I29" si="0">E9-G9</f>
        <v>55815187500</v>
      </c>
      <c r="J9" s="16"/>
      <c r="K9" s="72">
        <v>15000000</v>
      </c>
      <c r="L9" s="373"/>
      <c r="M9" s="72">
        <v>275206084500</v>
      </c>
      <c r="N9" s="373"/>
      <c r="O9" s="72">
        <v>120584797035</v>
      </c>
      <c r="P9" s="16"/>
      <c r="Q9" s="72">
        <f t="shared" ref="Q9:Q29" si="1">M9-O9</f>
        <v>154621287465</v>
      </c>
      <c r="R9" s="72"/>
      <c r="S9" s="166"/>
      <c r="T9" s="166"/>
      <c r="U9" s="164"/>
      <c r="V9" s="53"/>
      <c r="W9" s="53"/>
      <c r="X9" s="53"/>
      <c r="Y9" s="52"/>
      <c r="Z9" s="151"/>
      <c r="AA9" s="128"/>
      <c r="AB9" s="154"/>
      <c r="AC9" s="142"/>
      <c r="AD9" s="142"/>
      <c r="AE9" s="128"/>
      <c r="AF9" s="128"/>
      <c r="AG9" s="142"/>
    </row>
    <row r="10" spans="1:33" s="49" customFormat="1" ht="40.5" customHeight="1" x14ac:dyDescent="0.65">
      <c r="A10" s="390" t="s">
        <v>83</v>
      </c>
      <c r="B10" s="1"/>
      <c r="C10" s="391">
        <v>15000001</v>
      </c>
      <c r="D10" s="16"/>
      <c r="E10" s="391">
        <v>224600329473</v>
      </c>
      <c r="F10" s="373"/>
      <c r="G10" s="391">
        <v>287057260619</v>
      </c>
      <c r="H10" s="16"/>
      <c r="I10" s="72">
        <f t="shared" si="0"/>
        <v>-62456931146</v>
      </c>
      <c r="J10" s="16"/>
      <c r="K10" s="72">
        <v>15000001</v>
      </c>
      <c r="L10" s="373"/>
      <c r="M10" s="72">
        <v>224600329473</v>
      </c>
      <c r="N10" s="373"/>
      <c r="O10" s="72">
        <v>74070285399</v>
      </c>
      <c r="P10" s="16"/>
      <c r="Q10" s="72">
        <f t="shared" si="1"/>
        <v>150530044074</v>
      </c>
      <c r="R10" s="72"/>
      <c r="S10" s="72"/>
      <c r="T10" s="166"/>
      <c r="U10" s="164"/>
      <c r="V10" s="53"/>
      <c r="W10" s="53"/>
      <c r="X10" s="53"/>
      <c r="Y10" s="52"/>
      <c r="Z10" s="151"/>
      <c r="AA10" s="128"/>
      <c r="AB10" s="154"/>
      <c r="AC10" s="142"/>
      <c r="AD10" s="142"/>
      <c r="AE10" s="128"/>
      <c r="AF10" s="128"/>
      <c r="AG10" s="142"/>
    </row>
    <row r="11" spans="1:33" s="49" customFormat="1" ht="40.5" customHeight="1" x14ac:dyDescent="0.65">
      <c r="A11" s="390" t="s">
        <v>59</v>
      </c>
      <c r="B11" s="1"/>
      <c r="C11" s="391">
        <v>14000000</v>
      </c>
      <c r="D11" s="16"/>
      <c r="E11" s="391">
        <v>1265541158000</v>
      </c>
      <c r="F11" s="373"/>
      <c r="G11" s="391">
        <v>1178161861800</v>
      </c>
      <c r="H11" s="16"/>
      <c r="I11" s="72">
        <f t="shared" si="0"/>
        <v>87379296200</v>
      </c>
      <c r="J11" s="16"/>
      <c r="K11" s="72">
        <v>14000000</v>
      </c>
      <c r="L11" s="373"/>
      <c r="M11" s="72">
        <v>1265541158000</v>
      </c>
      <c r="N11" s="373"/>
      <c r="O11" s="72">
        <v>1084968118416</v>
      </c>
      <c r="P11" s="16"/>
      <c r="Q11" s="72">
        <f t="shared" si="1"/>
        <v>180573039584</v>
      </c>
      <c r="R11" s="167"/>
      <c r="S11" s="166"/>
      <c r="T11" s="166"/>
      <c r="U11" s="164"/>
      <c r="V11" s="53"/>
      <c r="W11" s="53"/>
      <c r="X11" s="53"/>
      <c r="Y11" s="52"/>
      <c r="Z11" s="151"/>
      <c r="AA11" s="128"/>
      <c r="AB11" s="154"/>
      <c r="AC11" s="142"/>
      <c r="AD11" s="142"/>
      <c r="AE11" s="128"/>
      <c r="AF11" s="128"/>
      <c r="AG11" s="142"/>
    </row>
    <row r="12" spans="1:33" s="49" customFormat="1" ht="40.5" customHeight="1" x14ac:dyDescent="0.65">
      <c r="A12" s="390" t="s">
        <v>103</v>
      </c>
      <c r="B12" s="1"/>
      <c r="C12" s="391">
        <v>6000000</v>
      </c>
      <c r="D12" s="16"/>
      <c r="E12" s="391">
        <v>480695278800</v>
      </c>
      <c r="F12" s="373"/>
      <c r="G12" s="391">
        <v>458785957200</v>
      </c>
      <c r="H12" s="16"/>
      <c r="I12" s="72">
        <f t="shared" si="0"/>
        <v>21909321600</v>
      </c>
      <c r="J12" s="16"/>
      <c r="K12" s="72">
        <v>6000000</v>
      </c>
      <c r="L12" s="373"/>
      <c r="M12" s="72">
        <v>480695278800</v>
      </c>
      <c r="N12" s="373"/>
      <c r="O12" s="72">
        <v>209150670588</v>
      </c>
      <c r="P12" s="16"/>
      <c r="Q12" s="72">
        <f t="shared" si="1"/>
        <v>271544608212</v>
      </c>
      <c r="R12" s="72"/>
      <c r="S12" s="166"/>
      <c r="T12" s="166"/>
      <c r="U12" s="164"/>
      <c r="V12" s="53"/>
      <c r="W12" s="53"/>
      <c r="X12" s="53"/>
      <c r="Y12" s="52"/>
      <c r="Z12" s="151"/>
      <c r="AA12" s="128"/>
      <c r="AB12" s="154"/>
      <c r="AC12" s="142"/>
      <c r="AD12" s="142"/>
      <c r="AE12" s="128"/>
      <c r="AF12" s="128"/>
      <c r="AG12" s="142"/>
    </row>
    <row r="13" spans="1:33" s="49" customFormat="1" ht="40.5" customHeight="1" x14ac:dyDescent="0.65">
      <c r="A13" s="390" t="s">
        <v>98</v>
      </c>
      <c r="B13" s="1"/>
      <c r="C13" s="391">
        <v>12000000</v>
      </c>
      <c r="D13" s="16"/>
      <c r="E13" s="391">
        <v>654064693200</v>
      </c>
      <c r="F13" s="373"/>
      <c r="G13" s="391">
        <v>597431886557</v>
      </c>
      <c r="H13" s="16"/>
      <c r="I13" s="72">
        <f t="shared" si="0"/>
        <v>56632806643</v>
      </c>
      <c r="J13" s="16"/>
      <c r="K13" s="72">
        <v>12000000</v>
      </c>
      <c r="L13" s="373"/>
      <c r="M13" s="72">
        <v>654064693200</v>
      </c>
      <c r="N13" s="373"/>
      <c r="O13" s="72">
        <v>316767281378</v>
      </c>
      <c r="P13" s="16"/>
      <c r="Q13" s="72">
        <f t="shared" si="1"/>
        <v>337297411822</v>
      </c>
      <c r="R13" s="72"/>
      <c r="S13" s="72"/>
      <c r="T13" s="166"/>
      <c r="U13" s="164"/>
      <c r="V13" s="53"/>
      <c r="W13" s="53"/>
      <c r="X13" s="53"/>
      <c r="Y13" s="52"/>
      <c r="Z13" s="151"/>
      <c r="AA13" s="128"/>
      <c r="AB13" s="154"/>
      <c r="AC13" s="142"/>
      <c r="AD13" s="142"/>
      <c r="AE13" s="128"/>
      <c r="AF13" s="128"/>
      <c r="AG13" s="142"/>
    </row>
    <row r="14" spans="1:33" s="49" customFormat="1" ht="40.5" customHeight="1" x14ac:dyDescent="0.65">
      <c r="A14" s="390" t="s">
        <v>107</v>
      </c>
      <c r="B14" s="1"/>
      <c r="C14" s="391">
        <v>14362634</v>
      </c>
      <c r="D14" s="16"/>
      <c r="E14" s="391">
        <v>108027210160</v>
      </c>
      <c r="F14" s="373"/>
      <c r="G14" s="391">
        <v>145516181963</v>
      </c>
      <c r="H14" s="16"/>
      <c r="I14" s="72">
        <f t="shared" si="0"/>
        <v>-37488971803</v>
      </c>
      <c r="J14" s="16"/>
      <c r="K14" s="72">
        <v>14362634</v>
      </c>
      <c r="L14" s="373"/>
      <c r="M14" s="72">
        <v>108027210160</v>
      </c>
      <c r="N14" s="373"/>
      <c r="O14" s="72">
        <v>49301583930</v>
      </c>
      <c r="P14" s="16"/>
      <c r="Q14" s="72">
        <f t="shared" si="1"/>
        <v>58725626230</v>
      </c>
      <c r="R14" s="72"/>
      <c r="S14" s="72"/>
      <c r="T14" s="166"/>
      <c r="U14" s="164"/>
      <c r="V14" s="53"/>
      <c r="W14" s="53"/>
      <c r="X14" s="53"/>
      <c r="Y14" s="52"/>
      <c r="Z14" s="151"/>
      <c r="AA14" s="128"/>
      <c r="AB14" s="154"/>
      <c r="AC14" s="142"/>
      <c r="AD14" s="142"/>
      <c r="AE14" s="128"/>
      <c r="AF14" s="128"/>
      <c r="AG14" s="142"/>
    </row>
    <row r="15" spans="1:33" s="49" customFormat="1" ht="40.5" customHeight="1" x14ac:dyDescent="0.65">
      <c r="A15" s="390" t="s">
        <v>95</v>
      </c>
      <c r="B15" s="1"/>
      <c r="C15" s="391">
        <v>60000000</v>
      </c>
      <c r="D15" s="16"/>
      <c r="E15" s="391">
        <v>194088012000</v>
      </c>
      <c r="F15" s="373"/>
      <c r="G15" s="391">
        <v>178013238000</v>
      </c>
      <c r="H15" s="16"/>
      <c r="I15" s="72">
        <f t="shared" si="0"/>
        <v>16074774000</v>
      </c>
      <c r="J15" s="16"/>
      <c r="K15" s="72">
        <v>60000000</v>
      </c>
      <c r="L15" s="373"/>
      <c r="M15" s="72">
        <v>194088012000</v>
      </c>
      <c r="N15" s="373"/>
      <c r="O15" s="72">
        <v>122699083240</v>
      </c>
      <c r="P15" s="16"/>
      <c r="Q15" s="72">
        <f t="shared" si="1"/>
        <v>71388928760</v>
      </c>
      <c r="R15" s="72"/>
      <c r="S15" s="166"/>
      <c r="T15" s="166"/>
      <c r="U15" s="164"/>
      <c r="V15" s="53"/>
      <c r="W15" s="53"/>
      <c r="X15" s="53"/>
      <c r="Y15" s="52"/>
      <c r="Z15" s="151"/>
      <c r="AA15" s="128"/>
      <c r="AB15" s="154"/>
      <c r="AC15" s="142"/>
      <c r="AD15" s="142"/>
      <c r="AE15" s="128"/>
      <c r="AF15" s="128"/>
      <c r="AG15" s="142"/>
    </row>
    <row r="16" spans="1:33" s="49" customFormat="1" ht="40.5" customHeight="1" x14ac:dyDescent="0.65">
      <c r="A16" s="390" t="s">
        <v>96</v>
      </c>
      <c r="B16" s="1"/>
      <c r="C16" s="391">
        <v>4000000</v>
      </c>
      <c r="D16" s="16"/>
      <c r="E16" s="391">
        <v>224530855600</v>
      </c>
      <c r="F16" s="373"/>
      <c r="G16" s="391">
        <v>185357700758</v>
      </c>
      <c r="H16" s="16"/>
      <c r="I16" s="72">
        <f t="shared" si="0"/>
        <v>39173154842</v>
      </c>
      <c r="J16" s="16"/>
      <c r="K16" s="72">
        <v>4000000</v>
      </c>
      <c r="L16" s="373"/>
      <c r="M16" s="72">
        <v>224530855600</v>
      </c>
      <c r="N16" s="373"/>
      <c r="O16" s="72">
        <v>184357106975</v>
      </c>
      <c r="P16" s="16"/>
      <c r="Q16" s="72">
        <f t="shared" si="1"/>
        <v>40173748625</v>
      </c>
      <c r="R16" s="72"/>
      <c r="S16" s="166"/>
      <c r="T16" s="166"/>
      <c r="U16" s="164"/>
      <c r="V16" s="53"/>
      <c r="W16" s="53"/>
      <c r="X16" s="53"/>
      <c r="Y16" s="52"/>
      <c r="Z16" s="151"/>
      <c r="AA16" s="128"/>
      <c r="AB16" s="154"/>
      <c r="AC16" s="142"/>
      <c r="AD16" s="142"/>
      <c r="AE16" s="128"/>
      <c r="AF16" s="128"/>
      <c r="AG16" s="142"/>
    </row>
    <row r="17" spans="1:33" s="49" customFormat="1" ht="40.5" customHeight="1" x14ac:dyDescent="0.65">
      <c r="A17" s="390" t="s">
        <v>84</v>
      </c>
      <c r="B17" s="1"/>
      <c r="C17" s="391">
        <v>70000000</v>
      </c>
      <c r="D17" s="16"/>
      <c r="E17" s="391">
        <v>370910526000</v>
      </c>
      <c r="F17" s="373"/>
      <c r="G17" s="391">
        <v>356762416043</v>
      </c>
      <c r="H17" s="16"/>
      <c r="I17" s="72">
        <f t="shared" si="0"/>
        <v>14148109957</v>
      </c>
      <c r="J17" s="16"/>
      <c r="K17" s="72">
        <v>70000000</v>
      </c>
      <c r="L17" s="373"/>
      <c r="M17" s="72">
        <v>370910526000</v>
      </c>
      <c r="N17" s="373"/>
      <c r="O17" s="72">
        <v>262689685957</v>
      </c>
      <c r="P17" s="16"/>
      <c r="Q17" s="72">
        <f t="shared" si="1"/>
        <v>108220840043</v>
      </c>
      <c r="R17" s="72"/>
      <c r="S17" s="72"/>
      <c r="T17" s="166"/>
      <c r="U17" s="164"/>
      <c r="V17" s="53"/>
      <c r="W17" s="53"/>
      <c r="X17" s="53"/>
      <c r="Y17" s="52"/>
      <c r="Z17" s="151"/>
      <c r="AA17" s="128"/>
      <c r="AB17" s="154"/>
      <c r="AC17" s="142"/>
      <c r="AD17" s="142"/>
      <c r="AE17" s="9"/>
      <c r="AF17" s="128"/>
      <c r="AG17" s="142"/>
    </row>
    <row r="18" spans="1:33" s="49" customFormat="1" ht="40.5" customHeight="1" x14ac:dyDescent="0.65">
      <c r="A18" s="390" t="s">
        <v>81</v>
      </c>
      <c r="B18" s="1"/>
      <c r="C18" s="391">
        <v>63300000</v>
      </c>
      <c r="D18" s="16"/>
      <c r="E18" s="391">
        <v>616172878710</v>
      </c>
      <c r="F18" s="373"/>
      <c r="G18" s="391">
        <v>514033843699</v>
      </c>
      <c r="H18" s="16"/>
      <c r="I18" s="72">
        <f t="shared" si="0"/>
        <v>102139035011</v>
      </c>
      <c r="J18" s="16"/>
      <c r="K18" s="72">
        <v>63300000</v>
      </c>
      <c r="L18" s="373"/>
      <c r="M18" s="72">
        <v>616172878710</v>
      </c>
      <c r="N18" s="373"/>
      <c r="O18" s="72">
        <v>466028306122</v>
      </c>
      <c r="P18" s="16"/>
      <c r="Q18" s="72">
        <f t="shared" si="1"/>
        <v>150144572588</v>
      </c>
      <c r="R18" s="72"/>
      <c r="S18" s="72"/>
      <c r="T18" s="166"/>
      <c r="U18" s="164"/>
      <c r="V18" s="53"/>
      <c r="W18" s="53"/>
      <c r="X18" s="53"/>
      <c r="Y18" s="52"/>
      <c r="Z18" s="151"/>
      <c r="AA18" s="128"/>
      <c r="AB18" s="154"/>
      <c r="AC18" s="142"/>
      <c r="AD18" s="142"/>
      <c r="AE18" s="9"/>
      <c r="AF18" s="128"/>
      <c r="AG18" s="142"/>
    </row>
    <row r="19" spans="1:33" s="49" customFormat="1" ht="40.5" customHeight="1" x14ac:dyDescent="0.65">
      <c r="A19" s="390" t="s">
        <v>109</v>
      </c>
      <c r="B19" s="1"/>
      <c r="C19" s="391">
        <v>3600000</v>
      </c>
      <c r="D19" s="16"/>
      <c r="E19" s="391">
        <v>77444688960</v>
      </c>
      <c r="F19" s="373"/>
      <c r="G19" s="391">
        <v>72086430960</v>
      </c>
      <c r="H19" s="16"/>
      <c r="I19" s="72">
        <f t="shared" si="0"/>
        <v>5358258000</v>
      </c>
      <c r="J19" s="16"/>
      <c r="K19" s="72">
        <v>3600000</v>
      </c>
      <c r="L19" s="373"/>
      <c r="M19" s="72">
        <v>77444688960</v>
      </c>
      <c r="N19" s="373"/>
      <c r="O19" s="72">
        <v>44795036815</v>
      </c>
      <c r="P19" s="16"/>
      <c r="Q19" s="72">
        <f t="shared" si="1"/>
        <v>32649652145</v>
      </c>
      <c r="R19" s="161"/>
      <c r="S19" s="166"/>
      <c r="T19" s="166"/>
      <c r="U19" s="164"/>
      <c r="V19" s="53"/>
      <c r="W19" s="53"/>
      <c r="X19" s="53"/>
      <c r="Y19" s="52"/>
      <c r="Z19" s="151"/>
      <c r="AA19" s="128"/>
      <c r="AB19" s="154"/>
      <c r="AC19" s="142"/>
      <c r="AD19" s="142"/>
      <c r="AG19" s="142"/>
    </row>
    <row r="20" spans="1:33" s="49" customFormat="1" ht="40.5" customHeight="1" x14ac:dyDescent="0.65">
      <c r="A20" s="390" t="s">
        <v>175</v>
      </c>
      <c r="B20" s="1"/>
      <c r="C20" s="391">
        <v>14000000</v>
      </c>
      <c r="D20" s="16"/>
      <c r="E20" s="391">
        <v>533444352000</v>
      </c>
      <c r="F20" s="373"/>
      <c r="G20" s="391">
        <v>481478774786</v>
      </c>
      <c r="H20" s="16"/>
      <c r="I20" s="72">
        <f>E20-G20</f>
        <v>51965577214</v>
      </c>
      <c r="J20" s="16"/>
      <c r="K20" s="72">
        <v>14000000</v>
      </c>
      <c r="L20" s="373"/>
      <c r="M20" s="72">
        <v>533444352000</v>
      </c>
      <c r="N20" s="373"/>
      <c r="O20" s="72">
        <v>463491840297</v>
      </c>
      <c r="P20" s="16"/>
      <c r="Q20" s="72">
        <f t="shared" si="1"/>
        <v>69952511703</v>
      </c>
      <c r="R20" s="117"/>
      <c r="S20" s="166"/>
      <c r="T20" s="166"/>
      <c r="U20" s="164"/>
      <c r="V20" s="53"/>
      <c r="W20" s="53"/>
      <c r="X20" s="53"/>
      <c r="Y20" s="52"/>
      <c r="Z20" s="151"/>
      <c r="AA20" s="128"/>
      <c r="AB20" s="154"/>
      <c r="AC20" s="142"/>
      <c r="AD20" s="142"/>
      <c r="AG20" s="142"/>
    </row>
    <row r="21" spans="1:33" s="49" customFormat="1" ht="40.5" customHeight="1" x14ac:dyDescent="0.65">
      <c r="A21" s="390" t="s">
        <v>122</v>
      </c>
      <c r="B21" s="1"/>
      <c r="C21" s="391">
        <v>17570</v>
      </c>
      <c r="D21" s="16"/>
      <c r="E21" s="391">
        <v>558668831071</v>
      </c>
      <c r="F21" s="373"/>
      <c r="G21" s="391">
        <v>490083476125</v>
      </c>
      <c r="H21" s="16"/>
      <c r="I21" s="72">
        <f t="shared" si="0"/>
        <v>68585354946</v>
      </c>
      <c r="J21" s="16"/>
      <c r="K21" s="72">
        <v>17570</v>
      </c>
      <c r="L21" s="373"/>
      <c r="M21" s="72">
        <v>558668831071</v>
      </c>
      <c r="N21" s="373"/>
      <c r="O21" s="72">
        <v>432576201782</v>
      </c>
      <c r="P21" s="16"/>
      <c r="Q21" s="72">
        <f t="shared" si="1"/>
        <v>126092629289</v>
      </c>
      <c r="R21" s="161"/>
      <c r="S21" s="166"/>
      <c r="T21" s="166"/>
      <c r="U21" s="164"/>
      <c r="V21" s="53"/>
      <c r="W21" s="53"/>
      <c r="X21" s="53"/>
      <c r="Y21" s="52"/>
      <c r="Z21" s="151"/>
      <c r="AA21" s="128"/>
      <c r="AB21" s="154"/>
      <c r="AC21" s="142"/>
      <c r="AD21" s="142"/>
      <c r="AG21" s="142"/>
    </row>
    <row r="22" spans="1:33" s="49" customFormat="1" ht="40.5" customHeight="1" x14ac:dyDescent="0.65">
      <c r="A22" s="390" t="s">
        <v>158</v>
      </c>
      <c r="B22" s="1"/>
      <c r="C22" s="391">
        <v>2000000</v>
      </c>
      <c r="D22" s="16"/>
      <c r="E22" s="391">
        <v>139136099400</v>
      </c>
      <c r="F22" s="373"/>
      <c r="G22" s="391">
        <v>111748029568</v>
      </c>
      <c r="H22" s="16"/>
      <c r="I22" s="72">
        <f>E22-G22</f>
        <v>27388069832</v>
      </c>
      <c r="J22" s="16"/>
      <c r="K22" s="72">
        <v>2000000</v>
      </c>
      <c r="L22" s="373"/>
      <c r="M22" s="72">
        <v>139136099400</v>
      </c>
      <c r="N22" s="373"/>
      <c r="O22" s="72">
        <v>143512165089</v>
      </c>
      <c r="P22" s="16"/>
      <c r="Q22" s="72">
        <f t="shared" si="1"/>
        <v>-4376065689</v>
      </c>
      <c r="R22" s="161"/>
      <c r="S22" s="166"/>
      <c r="T22" s="166"/>
      <c r="U22" s="164"/>
      <c r="V22" s="53"/>
      <c r="W22" s="53"/>
      <c r="X22" s="53"/>
      <c r="Y22" s="52"/>
      <c r="Z22" s="151"/>
      <c r="AA22" s="128"/>
      <c r="AB22" s="154"/>
      <c r="AC22" s="142"/>
      <c r="AD22" s="142"/>
      <c r="AG22" s="142"/>
    </row>
    <row r="23" spans="1:33" s="49" customFormat="1" ht="40.5" customHeight="1" x14ac:dyDescent="0.65">
      <c r="A23" s="390" t="s">
        <v>183</v>
      </c>
      <c r="B23" s="1"/>
      <c r="C23" s="72">
        <v>20000000</v>
      </c>
      <c r="D23" s="72"/>
      <c r="E23" s="72">
        <v>84541404000</v>
      </c>
      <c r="F23" s="373"/>
      <c r="G23" s="391">
        <v>84060588499</v>
      </c>
      <c r="H23" s="16"/>
      <c r="I23" s="72">
        <f>E23-G23</f>
        <v>480815501</v>
      </c>
      <c r="J23" s="16"/>
      <c r="K23" s="72">
        <v>20000000</v>
      </c>
      <c r="L23" s="373"/>
      <c r="M23" s="72">
        <v>84541404000</v>
      </c>
      <c r="N23" s="373"/>
      <c r="O23" s="72">
        <v>84060588499</v>
      </c>
      <c r="P23" s="16"/>
      <c r="Q23" s="72">
        <f t="shared" si="1"/>
        <v>480815501</v>
      </c>
      <c r="R23" s="161"/>
      <c r="S23" s="166"/>
      <c r="T23" s="166"/>
      <c r="U23" s="164"/>
      <c r="V23" s="53"/>
      <c r="W23" s="53"/>
      <c r="X23" s="53"/>
      <c r="Y23" s="52"/>
      <c r="Z23" s="151"/>
      <c r="AA23" s="128"/>
      <c r="AB23" s="154"/>
      <c r="AC23" s="142"/>
      <c r="AD23" s="142"/>
      <c r="AG23" s="142"/>
    </row>
    <row r="24" spans="1:33" s="49" customFormat="1" ht="40.5" customHeight="1" x14ac:dyDescent="0.65">
      <c r="A24" s="390" t="s">
        <v>184</v>
      </c>
      <c r="B24" s="1"/>
      <c r="C24" s="72">
        <v>60000000</v>
      </c>
      <c r="D24" s="72"/>
      <c r="E24" s="72">
        <v>175036428000</v>
      </c>
      <c r="F24" s="373"/>
      <c r="G24" s="391">
        <v>160623568794</v>
      </c>
      <c r="H24" s="16"/>
      <c r="I24" s="72">
        <f>E24-G24</f>
        <v>14412859206</v>
      </c>
      <c r="J24" s="16"/>
      <c r="K24" s="72">
        <v>60000000</v>
      </c>
      <c r="L24" s="373"/>
      <c r="M24" s="72">
        <v>175036428000</v>
      </c>
      <c r="N24" s="373"/>
      <c r="O24" s="72">
        <v>160623568794</v>
      </c>
      <c r="P24" s="16"/>
      <c r="Q24" s="72">
        <f t="shared" si="1"/>
        <v>14412859206</v>
      </c>
      <c r="R24" s="161"/>
      <c r="S24" s="166"/>
      <c r="T24" s="166"/>
      <c r="U24" s="164"/>
      <c r="V24" s="53"/>
      <c r="W24" s="53"/>
      <c r="X24" s="53"/>
      <c r="Y24" s="52"/>
      <c r="Z24" s="151"/>
      <c r="AA24" s="128"/>
      <c r="AB24" s="154"/>
      <c r="AC24" s="142"/>
      <c r="AD24" s="142"/>
      <c r="AG24" s="142"/>
    </row>
    <row r="25" spans="1:33" s="49" customFormat="1" ht="40.5" customHeight="1" x14ac:dyDescent="0.65">
      <c r="A25" s="390" t="s">
        <v>108</v>
      </c>
      <c r="B25" s="1"/>
      <c r="C25" s="391">
        <v>10000001</v>
      </c>
      <c r="D25" s="16"/>
      <c r="E25" s="391">
        <v>290933593093</v>
      </c>
      <c r="F25" s="373"/>
      <c r="G25" s="391">
        <v>195091695065</v>
      </c>
      <c r="H25" s="16"/>
      <c r="I25" s="72">
        <f t="shared" si="0"/>
        <v>95841898028</v>
      </c>
      <c r="J25" s="16"/>
      <c r="K25" s="72">
        <v>10000001</v>
      </c>
      <c r="L25" s="373"/>
      <c r="M25" s="72">
        <v>290933593093</v>
      </c>
      <c r="N25" s="373"/>
      <c r="O25" s="72">
        <v>265106136044</v>
      </c>
      <c r="P25" s="16"/>
      <c r="Q25" s="72">
        <f t="shared" si="1"/>
        <v>25827457049</v>
      </c>
      <c r="R25" s="161"/>
      <c r="S25" s="166"/>
      <c r="T25" s="166"/>
      <c r="U25" s="164"/>
      <c r="V25" s="53"/>
      <c r="W25" s="53"/>
      <c r="X25" s="53"/>
      <c r="Y25" s="52"/>
      <c r="Z25" s="151"/>
      <c r="AA25" s="128"/>
      <c r="AB25" s="154"/>
      <c r="AC25" s="142"/>
      <c r="AD25" s="142"/>
      <c r="AG25" s="142"/>
    </row>
    <row r="26" spans="1:33" s="49" customFormat="1" ht="40.5" customHeight="1" x14ac:dyDescent="0.65">
      <c r="A26" s="390" t="s">
        <v>67</v>
      </c>
      <c r="B26" s="1"/>
      <c r="C26" s="391">
        <v>30000000</v>
      </c>
      <c r="D26" s="16"/>
      <c r="E26" s="391">
        <v>178906281000</v>
      </c>
      <c r="F26" s="373"/>
      <c r="G26" s="391">
        <v>200589242503</v>
      </c>
      <c r="H26" s="16"/>
      <c r="I26" s="72">
        <f t="shared" si="0"/>
        <v>-21682961503</v>
      </c>
      <c r="J26" s="16"/>
      <c r="K26" s="72">
        <v>30000000</v>
      </c>
      <c r="L26" s="373"/>
      <c r="M26" s="72">
        <v>178906281000</v>
      </c>
      <c r="N26" s="373"/>
      <c r="O26" s="72">
        <v>150769840501</v>
      </c>
      <c r="P26" s="16"/>
      <c r="Q26" s="72">
        <f t="shared" si="1"/>
        <v>28136440499</v>
      </c>
      <c r="R26" s="161"/>
      <c r="S26" s="166"/>
      <c r="T26" s="166"/>
      <c r="U26" s="164"/>
      <c r="V26" s="53"/>
      <c r="W26" s="53"/>
      <c r="X26" s="53"/>
      <c r="Y26" s="52"/>
      <c r="Z26" s="151"/>
      <c r="AA26" s="128"/>
      <c r="AB26" s="154"/>
      <c r="AC26" s="142"/>
      <c r="AD26" s="142"/>
      <c r="AG26" s="142"/>
    </row>
    <row r="27" spans="1:33" s="49" customFormat="1" ht="40.5" customHeight="1" x14ac:dyDescent="0.65">
      <c r="A27" s="390" t="s">
        <v>167</v>
      </c>
      <c r="B27" s="1"/>
      <c r="C27" s="391">
        <v>6000000</v>
      </c>
      <c r="D27" s="16"/>
      <c r="E27" s="391">
        <v>314351136000</v>
      </c>
      <c r="F27" s="373"/>
      <c r="G27" s="391">
        <v>312863825955</v>
      </c>
      <c r="H27" s="16"/>
      <c r="I27" s="72">
        <f t="shared" si="0"/>
        <v>1487310045</v>
      </c>
      <c r="J27" s="16"/>
      <c r="K27" s="72">
        <v>6000000</v>
      </c>
      <c r="L27" s="373"/>
      <c r="M27" s="72">
        <v>314351136000</v>
      </c>
      <c r="N27" s="373"/>
      <c r="O27" s="72">
        <v>264795866577</v>
      </c>
      <c r="P27" s="16"/>
      <c r="Q27" s="72">
        <f t="shared" si="1"/>
        <v>49555269423</v>
      </c>
      <c r="R27" s="161"/>
      <c r="S27" s="166"/>
      <c r="T27" s="166"/>
      <c r="U27" s="164"/>
      <c r="V27" s="53"/>
      <c r="W27" s="53"/>
      <c r="X27" s="53"/>
      <c r="Y27" s="52"/>
      <c r="Z27" s="151"/>
      <c r="AA27" s="128"/>
      <c r="AB27" s="154"/>
      <c r="AC27" s="142"/>
      <c r="AD27" s="142"/>
      <c r="AG27" s="142"/>
    </row>
    <row r="28" spans="1:33" s="49" customFormat="1" ht="40.5" customHeight="1" x14ac:dyDescent="0.65">
      <c r="A28" s="390" t="s">
        <v>166</v>
      </c>
      <c r="B28" s="1"/>
      <c r="C28" s="391">
        <v>0</v>
      </c>
      <c r="D28" s="16"/>
      <c r="E28" s="391">
        <v>0</v>
      </c>
      <c r="F28" s="373"/>
      <c r="G28" s="391">
        <v>0</v>
      </c>
      <c r="H28" s="16"/>
      <c r="I28" s="72">
        <v>-176224301002</v>
      </c>
      <c r="J28" s="16"/>
      <c r="K28" s="72">
        <v>0</v>
      </c>
      <c r="L28" s="373"/>
      <c r="M28" s="72">
        <v>0</v>
      </c>
      <c r="N28" s="373"/>
      <c r="O28" s="72">
        <v>0</v>
      </c>
      <c r="P28" s="16"/>
      <c r="Q28" s="72">
        <v>0</v>
      </c>
      <c r="R28" s="161"/>
      <c r="S28" s="166"/>
      <c r="T28" s="166"/>
      <c r="U28" s="164"/>
      <c r="V28" s="53"/>
      <c r="W28" s="53"/>
      <c r="X28" s="53"/>
      <c r="Y28" s="52"/>
      <c r="Z28" s="151"/>
      <c r="AA28" s="128"/>
      <c r="AB28" s="154"/>
      <c r="AC28" s="142"/>
      <c r="AD28" s="142"/>
      <c r="AG28" s="142"/>
    </row>
    <row r="29" spans="1:33" s="49" customFormat="1" ht="40.5" customHeight="1" x14ac:dyDescent="0.65">
      <c r="A29" s="390" t="s">
        <v>182</v>
      </c>
      <c r="B29" s="1"/>
      <c r="C29" s="391">
        <v>60000000</v>
      </c>
      <c r="D29" s="16"/>
      <c r="E29" s="391">
        <v>355431114000</v>
      </c>
      <c r="F29" s="373"/>
      <c r="G29" s="391">
        <v>379789994764</v>
      </c>
      <c r="H29" s="16"/>
      <c r="I29" s="72">
        <f t="shared" si="0"/>
        <v>-24358880764</v>
      </c>
      <c r="J29" s="16"/>
      <c r="K29" s="72">
        <v>60000000</v>
      </c>
      <c r="L29" s="373"/>
      <c r="M29" s="72">
        <v>355431114000</v>
      </c>
      <c r="N29" s="373"/>
      <c r="O29" s="72">
        <v>379789994764</v>
      </c>
      <c r="P29" s="16"/>
      <c r="Q29" s="72">
        <f t="shared" si="1"/>
        <v>-24358880764</v>
      </c>
      <c r="R29" s="161"/>
      <c r="S29" s="166"/>
      <c r="T29" s="166"/>
      <c r="U29" s="164"/>
      <c r="V29" s="53"/>
      <c r="W29" s="53"/>
      <c r="X29" s="53"/>
      <c r="Y29" s="52"/>
      <c r="Z29" s="151"/>
      <c r="AA29" s="128"/>
      <c r="AB29" s="154"/>
      <c r="AC29" s="142"/>
      <c r="AD29" s="142"/>
      <c r="AG29" s="142"/>
    </row>
    <row r="30" spans="1:33" ht="36.75" thickBot="1" x14ac:dyDescent="0.3">
      <c r="A30" s="118" t="s">
        <v>48</v>
      </c>
      <c r="B30" s="34"/>
      <c r="C30" s="82"/>
      <c r="D30" s="34"/>
      <c r="E30" s="317">
        <f>SUM(E9:E29)</f>
        <v>7121730953967</v>
      </c>
      <c r="F30" s="317">
        <f>SUM(F9:F19)</f>
        <v>0</v>
      </c>
      <c r="G30" s="317">
        <f>SUM(G9:G29)</f>
        <v>6608926870658</v>
      </c>
      <c r="H30" s="317">
        <f>SUM(H9:H19)</f>
        <v>0</v>
      </c>
      <c r="I30" s="317">
        <f>SUM(I9:I29)</f>
        <v>336579782307</v>
      </c>
      <c r="J30" s="317"/>
      <c r="K30" s="318"/>
      <c r="L30" s="317"/>
      <c r="M30" s="317">
        <f>SUM(M9:M29)</f>
        <v>7121730953967</v>
      </c>
      <c r="N30" s="317">
        <f>SUM(N9:N19)</f>
        <v>0</v>
      </c>
      <c r="O30" s="317">
        <f>SUM(O9:O29)</f>
        <v>5280138158202</v>
      </c>
      <c r="P30" s="317">
        <f>SUM(P9:P19)</f>
        <v>0</v>
      </c>
      <c r="Q30" s="317">
        <f>SUM(Q9:Q29)</f>
        <v>1841592795765</v>
      </c>
      <c r="R30" s="161"/>
      <c r="S30" s="161"/>
      <c r="T30" s="166"/>
      <c r="U30" s="165"/>
      <c r="V30" s="53"/>
      <c r="AA30" s="6"/>
    </row>
    <row r="31" spans="1:33" s="6" customFormat="1" ht="32.25" thickTop="1" x14ac:dyDescent="0.65">
      <c r="A31" s="117"/>
      <c r="C31" s="115"/>
      <c r="D31" s="16"/>
      <c r="E31" s="115"/>
      <c r="F31" s="16"/>
      <c r="G31" s="115"/>
      <c r="H31" s="16"/>
      <c r="I31" s="72"/>
      <c r="J31" s="16"/>
      <c r="K31" s="72"/>
      <c r="L31" s="16"/>
      <c r="M31" s="72"/>
      <c r="N31" s="16"/>
      <c r="O31" s="72"/>
      <c r="P31" s="16"/>
      <c r="Q31" s="72"/>
      <c r="R31" s="72"/>
      <c r="S31" s="72"/>
      <c r="T31" s="166"/>
      <c r="V31" s="53"/>
    </row>
    <row r="32" spans="1:33" s="6" customFormat="1" x14ac:dyDescent="0.65">
      <c r="A32" s="79"/>
      <c r="B32" s="79"/>
      <c r="C32" s="127"/>
      <c r="D32" s="79"/>
      <c r="E32" s="3"/>
      <c r="F32" s="1"/>
      <c r="G32" s="3"/>
      <c r="H32" s="1"/>
      <c r="I32" s="16"/>
      <c r="J32" s="79"/>
      <c r="K32" s="80"/>
      <c r="L32" s="79"/>
      <c r="M32" s="186"/>
      <c r="N32" s="79"/>
      <c r="O32" s="79"/>
      <c r="P32" s="79"/>
      <c r="T32" s="166"/>
      <c r="V32" s="53"/>
      <c r="W32" s="79"/>
      <c r="X32" s="79"/>
      <c r="Y32" s="79"/>
      <c r="Z32" s="79"/>
      <c r="AA32" s="7"/>
    </row>
    <row r="33" spans="1:27" s="6" customFormat="1" x14ac:dyDescent="0.65">
      <c r="A33" s="79"/>
      <c r="B33" s="79"/>
      <c r="C33" s="127"/>
      <c r="D33" s="79"/>
      <c r="E33" s="3"/>
      <c r="F33" s="1"/>
      <c r="G33" s="3"/>
      <c r="H33" s="1"/>
      <c r="I33" s="16"/>
      <c r="J33" s="79"/>
      <c r="K33" s="127"/>
      <c r="L33" s="79"/>
      <c r="M33" s="185"/>
      <c r="N33" s="79"/>
      <c r="O33" s="186"/>
      <c r="P33" s="79"/>
      <c r="T33" s="166"/>
      <c r="V33" s="53"/>
      <c r="W33" s="79"/>
      <c r="X33" s="79"/>
      <c r="Y33" s="79"/>
      <c r="Z33" s="79"/>
      <c r="AA33" s="7"/>
    </row>
    <row r="34" spans="1:27" s="6" customFormat="1" x14ac:dyDescent="0.65">
      <c r="A34" s="392"/>
      <c r="B34" s="392"/>
      <c r="C34" s="392"/>
      <c r="D34" s="392"/>
      <c r="E34" s="392"/>
      <c r="F34" s="392"/>
      <c r="G34" s="392"/>
      <c r="H34" s="34"/>
      <c r="I34" s="16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166"/>
      <c r="V34" s="53"/>
      <c r="W34" s="79"/>
      <c r="X34" s="79"/>
      <c r="Y34" s="79"/>
      <c r="Z34" s="79"/>
      <c r="AA34" s="7"/>
    </row>
    <row r="35" spans="1:27" s="6" customFormat="1" x14ac:dyDescent="0.65">
      <c r="A35" s="392"/>
      <c r="B35" s="392"/>
      <c r="C35" s="392"/>
      <c r="D35" s="392"/>
      <c r="E35" s="392"/>
      <c r="F35" s="392"/>
      <c r="G35" s="392"/>
      <c r="H35" s="34"/>
      <c r="I35" s="16"/>
      <c r="J35" s="83"/>
      <c r="K35" s="83"/>
      <c r="L35" s="83"/>
      <c r="M35" s="83"/>
      <c r="N35" s="83"/>
      <c r="O35" s="83"/>
      <c r="P35" s="83"/>
      <c r="Q35" s="83"/>
      <c r="R35" s="83"/>
      <c r="S35" s="83"/>
      <c r="V35" s="79"/>
      <c r="W35" s="79"/>
      <c r="X35" s="79"/>
      <c r="Y35" s="79"/>
      <c r="Z35" s="79"/>
      <c r="AA35" s="7"/>
    </row>
    <row r="36" spans="1:27" s="6" customFormat="1" ht="33.75" x14ac:dyDescent="0.25">
      <c r="A36" s="79"/>
      <c r="B36" s="79"/>
      <c r="C36" s="50"/>
      <c r="D36" s="153"/>
      <c r="E36" s="153"/>
      <c r="F36" s="79"/>
      <c r="G36" s="153"/>
      <c r="H36" s="79"/>
      <c r="I36" s="83"/>
      <c r="J36" s="83"/>
      <c r="K36" s="83"/>
      <c r="L36" s="83"/>
      <c r="M36" s="83"/>
      <c r="N36" s="83"/>
      <c r="O36" s="83"/>
      <c r="P36" s="83"/>
      <c r="Q36" s="186"/>
      <c r="R36" s="79"/>
      <c r="S36" s="79"/>
      <c r="V36" s="79"/>
      <c r="W36" s="79"/>
      <c r="X36" s="79"/>
      <c r="Y36" s="79"/>
      <c r="Z36" s="79"/>
    </row>
    <row r="37" spans="1:27" s="6" customFormat="1" x14ac:dyDescent="0.25">
      <c r="A37" s="152"/>
      <c r="B37" s="34"/>
      <c r="C37" s="82"/>
      <c r="D37" s="34"/>
      <c r="E37" s="34"/>
      <c r="F37" s="34"/>
      <c r="G37" s="34"/>
      <c r="H37" s="83"/>
      <c r="I37" s="83"/>
      <c r="J37" s="83"/>
      <c r="K37" s="83"/>
      <c r="L37" s="83"/>
      <c r="M37" s="83"/>
      <c r="N37" s="83"/>
      <c r="O37" s="83"/>
      <c r="P37" s="83"/>
      <c r="U37" s="79"/>
      <c r="V37" s="79"/>
      <c r="W37" s="79"/>
      <c r="X37" s="79"/>
      <c r="Y37" s="79"/>
      <c r="Z37" s="7"/>
    </row>
    <row r="38" spans="1:27" s="6" customFormat="1" x14ac:dyDescent="0.25">
      <c r="A38" s="152"/>
      <c r="B38" s="34"/>
      <c r="C38" s="82"/>
      <c r="D38" s="34"/>
      <c r="E38" s="34"/>
      <c r="F38" s="34"/>
      <c r="G38" s="34"/>
      <c r="H38" s="83"/>
      <c r="I38" s="83"/>
      <c r="J38" s="83"/>
      <c r="K38" s="83"/>
      <c r="L38" s="83"/>
      <c r="M38" s="83"/>
      <c r="N38" s="83"/>
      <c r="O38" s="83"/>
      <c r="P38" s="83"/>
      <c r="U38" s="79"/>
      <c r="V38" s="79"/>
      <c r="W38" s="79"/>
      <c r="X38" s="79"/>
      <c r="Y38" s="79"/>
      <c r="Z38" s="7"/>
    </row>
    <row r="39" spans="1:27" s="6" customFormat="1" x14ac:dyDescent="0.25">
      <c r="A39" s="152"/>
      <c r="B39" s="34"/>
      <c r="C39" s="82"/>
      <c r="D39" s="34"/>
      <c r="E39" s="34"/>
      <c r="F39" s="34"/>
      <c r="G39" s="34"/>
      <c r="H39" s="84"/>
      <c r="I39" s="83"/>
      <c r="J39" s="83"/>
      <c r="K39" s="83"/>
      <c r="L39" s="83"/>
      <c r="M39" s="83"/>
      <c r="N39" s="83"/>
      <c r="O39" s="83"/>
      <c r="P39" s="84"/>
      <c r="U39" s="79"/>
      <c r="V39" s="79"/>
      <c r="W39" s="79"/>
      <c r="X39" s="79"/>
      <c r="Y39" s="79"/>
      <c r="Z39" s="7"/>
    </row>
    <row r="40" spans="1:27" x14ac:dyDescent="0.25">
      <c r="A40" s="152"/>
      <c r="B40" s="34"/>
      <c r="C40" s="82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79"/>
      <c r="R40" s="79"/>
      <c r="S40" s="79"/>
      <c r="T40" s="6"/>
      <c r="U40" s="79"/>
      <c r="Z40" s="7"/>
      <c r="AA40" s="79"/>
    </row>
    <row r="41" spans="1:27" x14ac:dyDescent="0.25">
      <c r="A41" s="152"/>
      <c r="B41" s="34"/>
      <c r="C41" s="82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79"/>
      <c r="R41" s="79"/>
      <c r="S41" s="79"/>
      <c r="T41" s="6"/>
      <c r="U41" s="79"/>
      <c r="Z41" s="7"/>
      <c r="AA41" s="79"/>
    </row>
    <row r="42" spans="1:27" x14ac:dyDescent="0.25">
      <c r="A42" s="152"/>
      <c r="B42" s="34"/>
      <c r="C42" s="82"/>
      <c r="D42" s="34"/>
      <c r="E42" s="34"/>
      <c r="F42" s="34"/>
      <c r="G42" s="34"/>
      <c r="H42" s="34"/>
      <c r="I42" s="34"/>
      <c r="J42" s="82"/>
      <c r="K42" s="34"/>
      <c r="L42" s="34"/>
      <c r="M42" s="34"/>
      <c r="N42" s="34"/>
      <c r="O42" s="34"/>
      <c r="P42" s="6"/>
      <c r="Q42" s="79"/>
      <c r="R42" s="79"/>
      <c r="S42" s="79"/>
      <c r="T42" s="6"/>
      <c r="U42" s="79"/>
      <c r="Z42" s="7"/>
      <c r="AA42" s="79"/>
    </row>
    <row r="43" spans="1:27" x14ac:dyDescent="0.25">
      <c r="A43" s="153"/>
      <c r="C43" s="127"/>
      <c r="E43" s="86"/>
      <c r="G43" s="34"/>
      <c r="H43" s="87"/>
      <c r="J43" s="85"/>
      <c r="K43" s="79"/>
      <c r="L43" s="86"/>
      <c r="N43" s="86"/>
      <c r="P43" s="88"/>
      <c r="Q43" s="79"/>
      <c r="R43" s="79"/>
      <c r="S43" s="79"/>
      <c r="T43" s="6"/>
      <c r="U43" s="79"/>
      <c r="Z43" s="7"/>
      <c r="AA43" s="79"/>
    </row>
    <row r="44" spans="1:27" x14ac:dyDescent="0.25">
      <c r="A44" s="152"/>
      <c r="B44" s="34"/>
      <c r="C44" s="82"/>
      <c r="D44" s="34"/>
      <c r="E44" s="34"/>
      <c r="F44" s="34"/>
      <c r="G44" s="34"/>
      <c r="H44" s="34"/>
      <c r="I44" s="34"/>
      <c r="J44" s="82"/>
      <c r="K44" s="34"/>
      <c r="L44" s="34"/>
      <c r="M44" s="34"/>
      <c r="N44" s="34"/>
      <c r="O44" s="34"/>
      <c r="P44" s="6"/>
      <c r="Q44" s="79"/>
      <c r="R44" s="79"/>
      <c r="S44" s="79"/>
      <c r="T44" s="6"/>
      <c r="U44" s="79"/>
      <c r="Z44" s="7"/>
      <c r="AA44" s="79"/>
    </row>
    <row r="45" spans="1:27" x14ac:dyDescent="0.25">
      <c r="A45" s="152"/>
      <c r="B45" s="34"/>
      <c r="C45" s="82"/>
      <c r="D45" s="34"/>
      <c r="E45" s="34"/>
      <c r="F45" s="34"/>
      <c r="G45" s="34"/>
      <c r="H45" s="34"/>
      <c r="I45" s="34"/>
      <c r="J45" s="82"/>
      <c r="K45" s="34"/>
      <c r="L45" s="34"/>
      <c r="M45" s="34"/>
      <c r="N45" s="34"/>
      <c r="O45" s="34"/>
      <c r="P45" s="6"/>
      <c r="Q45" s="79"/>
      <c r="R45" s="79"/>
      <c r="S45" s="79"/>
      <c r="T45" s="6"/>
      <c r="U45" s="79"/>
      <c r="Z45" s="7"/>
      <c r="AA45" s="79"/>
    </row>
    <row r="46" spans="1:27" x14ac:dyDescent="0.25">
      <c r="A46" s="152"/>
      <c r="B46" s="34"/>
      <c r="C46" s="82"/>
      <c r="D46" s="34"/>
      <c r="E46" s="34"/>
      <c r="F46" s="34"/>
      <c r="G46" s="34"/>
      <c r="H46" s="34"/>
      <c r="I46" s="34"/>
      <c r="J46" s="82"/>
      <c r="K46" s="34"/>
      <c r="L46" s="34"/>
      <c r="M46" s="34"/>
      <c r="N46" s="34"/>
      <c r="O46" s="34"/>
      <c r="P46" s="6"/>
      <c r="Q46" s="79"/>
      <c r="R46" s="79"/>
      <c r="S46" s="79"/>
      <c r="T46" s="6"/>
      <c r="U46" s="79"/>
      <c r="Z46" s="7"/>
      <c r="AA46" s="79"/>
    </row>
    <row r="47" spans="1:27" x14ac:dyDescent="0.25">
      <c r="A47" s="152"/>
      <c r="B47" s="34"/>
      <c r="C47" s="82"/>
      <c r="D47" s="34"/>
      <c r="E47" s="34"/>
      <c r="F47" s="34"/>
      <c r="G47" s="34"/>
      <c r="H47" s="34"/>
      <c r="I47" s="34"/>
      <c r="J47" s="82"/>
      <c r="K47" s="34"/>
      <c r="L47" s="34"/>
      <c r="M47" s="34"/>
      <c r="N47" s="34"/>
      <c r="O47" s="34"/>
      <c r="P47" s="6"/>
      <c r="Q47" s="79"/>
      <c r="R47" s="79"/>
      <c r="S47" s="79"/>
      <c r="T47" s="6"/>
      <c r="U47" s="79"/>
      <c r="Z47" s="7"/>
      <c r="AA47" s="79"/>
    </row>
    <row r="48" spans="1:27" x14ac:dyDescent="0.25">
      <c r="A48" s="152"/>
      <c r="B48" s="34"/>
      <c r="C48" s="82"/>
      <c r="D48" s="34"/>
      <c r="E48" s="34"/>
      <c r="F48" s="34"/>
      <c r="G48" s="34"/>
      <c r="H48" s="34"/>
      <c r="I48" s="34"/>
      <c r="J48" s="82"/>
      <c r="K48" s="34"/>
      <c r="L48" s="34"/>
      <c r="M48" s="34"/>
      <c r="N48" s="34"/>
      <c r="O48" s="34"/>
      <c r="P48" s="6"/>
      <c r="Q48" s="79"/>
      <c r="R48" s="79"/>
      <c r="S48" s="79"/>
      <c r="T48" s="6"/>
      <c r="U48" s="79"/>
      <c r="Z48" s="7"/>
      <c r="AA48" s="79"/>
    </row>
    <row r="49" spans="1:27" x14ac:dyDescent="0.25">
      <c r="A49" s="152"/>
      <c r="B49" s="34"/>
      <c r="C49" s="82"/>
      <c r="D49" s="34"/>
      <c r="E49" s="34"/>
      <c r="F49" s="34"/>
      <c r="G49" s="34"/>
      <c r="H49" s="34"/>
      <c r="I49" s="34"/>
      <c r="J49" s="82"/>
      <c r="K49" s="34"/>
      <c r="L49" s="34"/>
      <c r="M49" s="34"/>
      <c r="N49" s="34"/>
      <c r="O49" s="34"/>
      <c r="P49" s="6"/>
      <c r="Q49" s="79"/>
      <c r="R49" s="79"/>
      <c r="S49" s="79"/>
      <c r="T49" s="6"/>
      <c r="U49" s="79"/>
      <c r="Z49" s="7"/>
      <c r="AA49" s="79"/>
    </row>
    <row r="50" spans="1:27" x14ac:dyDescent="0.25">
      <c r="A50" s="153"/>
      <c r="G50" s="34"/>
      <c r="J50" s="80"/>
      <c r="K50" s="79"/>
      <c r="P50" s="6"/>
      <c r="Q50" s="79"/>
      <c r="R50" s="79"/>
      <c r="S50" s="79"/>
      <c r="T50" s="6"/>
      <c r="U50" s="79"/>
      <c r="Z50" s="7"/>
      <c r="AA50" s="79"/>
    </row>
    <row r="51" spans="1:27" x14ac:dyDescent="0.25">
      <c r="A51" s="153"/>
      <c r="G51" s="34"/>
      <c r="J51" s="80"/>
      <c r="K51" s="79"/>
      <c r="P51" s="6"/>
      <c r="Q51" s="79"/>
      <c r="R51" s="79"/>
      <c r="S51" s="79"/>
      <c r="T51" s="6"/>
      <c r="U51" s="79"/>
      <c r="Z51" s="7"/>
      <c r="AA51" s="79"/>
    </row>
    <row r="52" spans="1:27" x14ac:dyDescent="0.25">
      <c r="A52" s="153"/>
      <c r="G52" s="34"/>
      <c r="J52" s="80"/>
      <c r="K52" s="79"/>
      <c r="P52" s="6"/>
      <c r="Q52" s="79"/>
      <c r="R52" s="79"/>
      <c r="S52" s="79"/>
      <c r="T52" s="6"/>
      <c r="U52" s="79"/>
      <c r="Z52" s="7"/>
      <c r="AA52" s="79"/>
    </row>
    <row r="53" spans="1:27" x14ac:dyDescent="0.25">
      <c r="A53" s="153"/>
      <c r="G53" s="34"/>
      <c r="J53" s="80"/>
      <c r="K53" s="79"/>
      <c r="P53" s="6"/>
      <c r="Q53" s="79"/>
      <c r="R53" s="79"/>
      <c r="S53" s="79"/>
      <c r="T53" s="6"/>
      <c r="U53" s="79"/>
      <c r="Z53" s="7"/>
      <c r="AA53" s="79"/>
    </row>
    <row r="54" spans="1:27" x14ac:dyDescent="0.25">
      <c r="A54" s="153"/>
      <c r="G54" s="34"/>
      <c r="J54" s="80"/>
      <c r="K54" s="79"/>
      <c r="P54" s="6"/>
      <c r="Q54" s="79"/>
      <c r="R54" s="79"/>
      <c r="S54" s="79"/>
      <c r="T54" s="6"/>
      <c r="U54" s="79"/>
      <c r="Z54" s="7"/>
      <c r="AA54" s="79"/>
    </row>
    <row r="55" spans="1:27" x14ac:dyDescent="0.25">
      <c r="A55" s="153"/>
      <c r="G55" s="34"/>
      <c r="J55" s="80"/>
      <c r="K55" s="79"/>
      <c r="P55" s="6"/>
      <c r="Q55" s="79"/>
      <c r="R55" s="79"/>
      <c r="S55" s="79"/>
      <c r="T55" s="6"/>
      <c r="U55" s="79"/>
      <c r="Z55" s="7"/>
      <c r="AA55" s="79"/>
    </row>
    <row r="56" spans="1:27" x14ac:dyDescent="0.25">
      <c r="A56" s="153"/>
      <c r="G56" s="34"/>
      <c r="J56" s="80"/>
      <c r="K56" s="79"/>
      <c r="P56" s="6"/>
      <c r="Q56" s="79"/>
      <c r="R56" s="79"/>
      <c r="S56" s="79"/>
      <c r="T56" s="6"/>
      <c r="U56" s="79"/>
      <c r="Z56" s="7"/>
      <c r="AA56" s="79"/>
    </row>
    <row r="57" spans="1:27" x14ac:dyDescent="0.25">
      <c r="A57" s="153"/>
      <c r="G57" s="34"/>
      <c r="J57" s="80"/>
      <c r="K57" s="79"/>
      <c r="P57" s="6"/>
      <c r="Q57" s="79"/>
      <c r="R57" s="79"/>
      <c r="S57" s="79"/>
      <c r="T57" s="6"/>
      <c r="U57" s="79"/>
      <c r="Z57" s="7"/>
      <c r="AA57" s="79"/>
    </row>
    <row r="58" spans="1:27" x14ac:dyDescent="0.25">
      <c r="A58" s="153"/>
      <c r="E58" s="155"/>
      <c r="G58" s="34"/>
      <c r="J58" s="80"/>
      <c r="K58" s="79"/>
      <c r="P58" s="6"/>
      <c r="Q58" s="79"/>
      <c r="R58" s="79"/>
      <c r="S58" s="79"/>
      <c r="T58" s="6"/>
      <c r="U58" s="79"/>
      <c r="Z58" s="7"/>
      <c r="AA58" s="79"/>
    </row>
    <row r="59" spans="1:27" x14ac:dyDescent="0.25">
      <c r="A59" s="153"/>
      <c r="G59" s="34"/>
      <c r="J59" s="80"/>
      <c r="K59" s="79"/>
      <c r="P59" s="6"/>
      <c r="Q59" s="79"/>
      <c r="R59" s="79"/>
      <c r="S59" s="79"/>
      <c r="T59" s="6"/>
      <c r="U59" s="79"/>
      <c r="Z59" s="7"/>
      <c r="AA59" s="79"/>
    </row>
    <row r="60" spans="1:27" x14ac:dyDescent="0.25">
      <c r="A60" s="153"/>
      <c r="D60" s="80"/>
      <c r="E60" s="80"/>
      <c r="G60" s="34"/>
    </row>
    <row r="61" spans="1:27" x14ac:dyDescent="0.25">
      <c r="A61" s="153"/>
      <c r="D61" s="80"/>
      <c r="E61" s="80"/>
      <c r="G61" s="34"/>
    </row>
    <row r="62" spans="1:27" x14ac:dyDescent="0.25">
      <c r="A62" s="153"/>
      <c r="D62" s="80"/>
      <c r="E62" s="80"/>
      <c r="G62" s="34"/>
    </row>
    <row r="63" spans="1:27" x14ac:dyDescent="0.25">
      <c r="A63" s="156"/>
      <c r="D63" s="80"/>
      <c r="E63" s="80"/>
      <c r="G63" s="34"/>
    </row>
  </sheetData>
  <sortState xmlns:xlrd2="http://schemas.microsoft.com/office/spreadsheetml/2017/richdata2" ref="A9:Q10">
    <sortCondition descending="1" ref="Q9:Q10"/>
  </sortState>
  <mergeCells count="9">
    <mergeCell ref="A34:G35"/>
    <mergeCell ref="V6:AG7"/>
    <mergeCell ref="A2:Q2"/>
    <mergeCell ref="A3:Q3"/>
    <mergeCell ref="A4:Q4"/>
    <mergeCell ref="A7:A8"/>
    <mergeCell ref="C7:I7"/>
    <mergeCell ref="K7:Q7"/>
    <mergeCell ref="A6:I6"/>
  </mergeCells>
  <printOptions horizontalCentered="1"/>
  <pageMargins left="0.31496062992125984" right="0.31496062992125984" top="0.74803149606299213" bottom="0" header="0.31496062992125984" footer="0.31496062992125984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19</vt:i4>
      </vt:variant>
    </vt:vector>
  </HeadingPairs>
  <TitlesOfParts>
    <vt:vector size="35" baseType="lpstr">
      <vt:lpstr>1405.06.31</vt:lpstr>
      <vt:lpstr>سهام</vt:lpstr>
      <vt:lpstr>کالا</vt:lpstr>
      <vt:lpstr>اوراق</vt:lpstr>
      <vt:lpstr>سپرده </vt:lpstr>
      <vt:lpstr>جمع درآمدها</vt:lpstr>
      <vt:lpstr>سرمایه‌گذاری در سهام </vt:lpstr>
      <vt:lpstr>درآمد سرمایه گذاری در کالا  </vt:lpstr>
      <vt:lpstr>سرمایه‌گذاری در اوراق بهادار </vt:lpstr>
      <vt:lpstr>درآمد سپرده بانکی </vt:lpstr>
      <vt:lpstr>سایر درآمدها </vt:lpstr>
      <vt:lpstr>درآمد سود سهام </vt:lpstr>
      <vt:lpstr>سود اوراق بهادار</vt:lpstr>
      <vt:lpstr>سودسپرده بانکی </vt:lpstr>
      <vt:lpstr>درآمد ناشی از فروش </vt:lpstr>
      <vt:lpstr>درآمد ناشی از تغییر قیمت اوراق </vt:lpstr>
      <vt:lpstr>aaa</vt:lpstr>
      <vt:lpstr>'1405.06.31'!Print_Area</vt:lpstr>
      <vt:lpstr>اوراق!Print_Area</vt:lpstr>
      <vt:lpstr>'جمع درآمدها'!Print_Area</vt:lpstr>
      <vt:lpstr>'درآمد سپرده بانکی '!Print_Area</vt:lpstr>
      <vt:lpstr>'درآمد سرمایه گذاری در کالا 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'سایر درآمدها '!Print_Area</vt:lpstr>
      <vt:lpstr>'سپرده '!Print_Area</vt:lpstr>
      <vt:lpstr>'سرمایه‌گذاری در اوراق بهادار '!Print_Area</vt:lpstr>
      <vt:lpstr>'سرمایه‌گذاری در سهام '!Print_Area</vt:lpstr>
      <vt:lpstr>سهام!Print_Area</vt:lpstr>
      <vt:lpstr>'سود اوراق بهادار'!Print_Area</vt:lpstr>
      <vt:lpstr>'سودسپرده بانکی '!Print_Area</vt:lpstr>
      <vt:lpstr>کالا!Print_Area</vt:lpstr>
      <vt:lpstr>'درآمد سرمایه گذاری در کالا  '!Print_Titles</vt:lpstr>
      <vt:lpstr>'سرمایه‌گذاری در سهام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Parisa Khosroshahin</cp:lastModifiedBy>
  <cp:lastPrinted>2023-04-24T13:57:09Z</cp:lastPrinted>
  <dcterms:created xsi:type="dcterms:W3CDTF">2019-07-05T09:08:54Z</dcterms:created>
  <dcterms:modified xsi:type="dcterms:W3CDTF">2026-09-30T13:29:59Z</dcterms:modified>
</cp:coreProperties>
</file>